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Grain Sorghum Silage" sheetId="1" r:id="rId1"/>
  </sheets>
  <definedNames>
    <definedName name="_xlnm.Print_Area" localSheetId="0">'Grain Sorghum Silage'!$A$1:$H$137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7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1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8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5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<sst xmlns="http://schemas.openxmlformats.org/spreadsheetml/2006/main" count="376" uniqueCount="167">
  <si>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</si>
  <si>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</si>
  <si>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</si>
  <si>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</si>
  <si>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</si>
  <si>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</si>
  <si>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</si>
  <si>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</si>
  <si>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</si>
  <si>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</si>
  <si>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</si>
  <si>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</si>
  <si>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</si>
  <si>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</si>
  <si>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</si>
  <si>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</si>
  <si>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</si>
  <si>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</si>
  <si>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</si>
  <si>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</si>
  <si>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</si>
  <si>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</si>
  <si>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</si>
  <si>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</si>
  <si>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</si>
  <si>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</si>
  <si>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</si>
  <si>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</si>
  <si>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</si>
  <si>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</si>
  <si>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</si>
  <si>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</si>
  <si>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</si>
  <si>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</si>
  <si>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</si>
  <si>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</si>
  <si>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</si>
  <si>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</si>
  <si>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</si>
  <si>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</si>
  <si>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</si>
  <si>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</si>
  <si>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</si>
  <si>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</si>
  <si>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</si>
  <si>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</si>
  <si>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</si>
  <si>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</si>
  <si>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</si>
  <si>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</si>
  <si>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</si>
  <si>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</si>
  <si>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</si>
  <si>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</si>
  <si>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</si>
  <si>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</si>
  <si>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</si>
  <si>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</si>
  <si>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</si>
  <si>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</si>
  <si>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</si>
  <si>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</si>
  <si>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</si>
  <si>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</si>
  <si>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</si>
  <si>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</si>
  <si>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</si>
  <si>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</si>
  <si>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</si>
  <si>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</si>
  <si>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</si>
  <si>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</si>
  <si>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</si>
  <si>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</si>
  <si>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</si>
  <si>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</si>
  <si>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</si>
  <si>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</si>
  <si>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</si>
  <si>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</si>
  <si>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Planter 6-Row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</si>
  <si>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</si>
  <si>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</si>
  <si>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</si>
  <si>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</si>
  <si>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</si>
  <si>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</si>
  <si>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</si>
  <si>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</si>
  <si>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</si>
  <si>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</si>
  <si>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</si>
  <si>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</si>
  <si>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</si>
  <si>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</si>
  <si>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</si>
  <si>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</si>
  <si>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</si>
  <si>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</si>
  <si>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</si>
  <si>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</si>
  <si>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</si>
  <si>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</si>
  <si>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</si>
  <si>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</si>
  <si>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</si>
  <si>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</si>
  <si>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</si>
  <si>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</si>
  <si>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</si>
  <si>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</si>
  <si>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</si>
  <si>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</si>
  <si>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</si>
  <si>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</si>
  <si>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</si>
  <si>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</si>
  <si>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</si>
  <si>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</si>
  <si>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</si>
  <si>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</si>
  <si>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</si>
  <si>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</si>
  <si>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</si>
  <si>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</si>
  <si>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</si>
  <si>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</si>
  <si>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</si>
  <si>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</si>
  <si>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</si>
  <si>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</si>
  <si>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</si>
  <si>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</si>
  <si>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</si>
  <si>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</si>
  <si>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</si>
  <si>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</si>
  <si>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</si>
  <si>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</si>
  <si>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</si>
  <si>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</si>
  <si>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</si>
  <si>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</si>
  <si>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</si>
  <si>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</si>
  <si>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</si>
  <si>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</si>
  <si>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</si>
  <si>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</si>
  <si>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CORN SILAGE</t>
  </si>
  <si>
    <t>PER TON</t>
  </si>
  <si>
    <t>Sept.</t>
  </si>
  <si>
    <t>100MFWD + Forage Harvester 2R</t>
  </si>
  <si>
    <t>75HP + Silage Wagon</t>
  </si>
  <si>
    <t>FARM PRICE ($/ton)</t>
  </si>
  <si>
    <t>TON YIELD</t>
  </si>
  <si>
    <t>75HP+Boom Sprayer - 30Ft</t>
  </si>
  <si>
    <t>Gramoxone Inteon</t>
  </si>
  <si>
    <t>Surfactant</t>
  </si>
  <si>
    <t>GRAIN SORGHUM SILAGE, Minimum Tillage</t>
  </si>
  <si>
    <t>PUBLICATION 446-047-118</t>
  </si>
  <si>
    <t xml:space="preserve">  SEED: GRAIN SORGHUM</t>
  </si>
  <si>
    <t>LBS.</t>
  </si>
  <si>
    <t>June</t>
  </si>
  <si>
    <t xml:space="preserve">June </t>
  </si>
  <si>
    <t>9. TOTAL VARIABLE &amp; FIXED COSTS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</si>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</sst>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6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160</v>
      </c>
      <c r="S2" s="14" t="s">
        <v>0</v>
      </c>
    </row>
    <row r="3" spans="1:19" ht="27" customHeight="1">
      <c r="A3" s="234" t="s">
        <v>159</v>
      </c>
      <c r="B3" s="235"/>
      <c r="C3" s="235"/>
      <c r="D3" s="235"/>
      <c r="E3" s="235"/>
      <c r="F3" s="235"/>
      <c r="G3" s="235"/>
      <c r="H3" s="235"/>
      <c r="S3" s="14"/>
    </row>
    <row r="4" spans="3:19" ht="19.5" customHeight="1">
      <c r="C4" s="15"/>
      <c r="D4" s="16" t="s">
        <v>33</v>
      </c>
      <c r="E4" s="17"/>
      <c r="F4" s="8"/>
      <c r="H4" s="18" t="s">
        <v>71</v>
      </c>
      <c r="K4" s="14"/>
      <c r="S4" s="14" t="s">
        <v>0</v>
      </c>
    </row>
    <row r="5" spans="2:8" ht="17.25" customHeight="1" thickBot="1">
      <c r="B5" s="19"/>
      <c r="C5" s="172">
        <f>E10</f>
        <v>12</v>
      </c>
      <c r="D5" s="15" t="s">
        <v>155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88" t="s">
        <v>2</v>
      </c>
      <c r="H6" s="189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0" t="s">
        <v>7</v>
      </c>
      <c r="H7" s="191" t="s">
        <v>8</v>
      </c>
      <c r="K7" s="14"/>
      <c r="S7" s="14" t="s">
        <v>0</v>
      </c>
    </row>
    <row r="8" spans="5:8" ht="15">
      <c r="E8" s="30"/>
      <c r="F8" s="31"/>
      <c r="G8" s="3"/>
      <c r="H8" s="120"/>
    </row>
    <row r="9" spans="1:8" ht="15.75">
      <c r="A9" s="33" t="s">
        <v>9</v>
      </c>
      <c r="E9" s="30"/>
      <c r="F9" s="31"/>
      <c r="G9" s="3"/>
      <c r="H9" s="120"/>
    </row>
    <row r="10" spans="2:19" ht="15.75">
      <c r="B10" s="15" t="s">
        <v>149</v>
      </c>
      <c r="C10" s="15"/>
      <c r="D10" s="34" t="s">
        <v>30</v>
      </c>
      <c r="E10" s="35">
        <v>12</v>
      </c>
      <c r="F10" s="36">
        <v>25</v>
      </c>
      <c r="G10" s="2">
        <f>ROUND((E10*F10),2)</f>
        <v>300</v>
      </c>
      <c r="H10" s="119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0"/>
      <c r="L11" s="15"/>
      <c r="S11" s="14" t="s">
        <v>0</v>
      </c>
      <c r="X11" s="38" t="s">
        <v>0</v>
      </c>
    </row>
    <row r="12" spans="2:24" ht="15.75">
      <c r="B12" s="15" t="s">
        <v>10</v>
      </c>
      <c r="C12" s="15"/>
      <c r="E12" s="30"/>
      <c r="F12" s="31"/>
      <c r="G12" s="121">
        <f>SUM(G10:G11)</f>
        <v>300</v>
      </c>
      <c r="H12" s="119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0"/>
      <c r="K13" s="14"/>
      <c r="L13" s="15"/>
      <c r="S13" s="14" t="s">
        <v>0</v>
      </c>
      <c r="X13" s="38" t="s">
        <v>0</v>
      </c>
    </row>
    <row r="14" spans="1:24" ht="15.75">
      <c r="A14" s="33" t="s">
        <v>35</v>
      </c>
      <c r="D14" s="34" t="s">
        <v>0</v>
      </c>
      <c r="E14" s="30" t="s">
        <v>0</v>
      </c>
      <c r="F14" s="31" t="s">
        <v>0</v>
      </c>
      <c r="G14" s="3" t="s">
        <v>0</v>
      </c>
      <c r="H14" s="120"/>
      <c r="K14" s="14"/>
      <c r="S14" s="14" t="s">
        <v>0</v>
      </c>
      <c r="X14" s="38" t="s">
        <v>0</v>
      </c>
    </row>
    <row r="15" spans="2:19" s="52" customFormat="1" ht="15.75">
      <c r="B15" s="222" t="s">
        <v>161</v>
      </c>
      <c r="D15" s="223" t="s">
        <v>162</v>
      </c>
      <c r="E15" s="35">
        <v>7</v>
      </c>
      <c r="F15" s="118">
        <v>1.3</v>
      </c>
      <c r="G15" s="224">
        <f>ROUND((E15*F15),2)</f>
        <v>9.1</v>
      </c>
      <c r="H15" s="119" t="str">
        <f>IF($H$5=1," ",IF(E15=0," ",$H$5*G15))</f>
        <v> </v>
      </c>
      <c r="S15" s="54"/>
    </row>
    <row r="16" spans="2:19" s="52" customFormat="1" ht="15.75">
      <c r="B16" s="222"/>
      <c r="D16" s="223"/>
      <c r="E16" s="35"/>
      <c r="F16" s="118"/>
      <c r="G16" s="224"/>
      <c r="H16" s="119" t="str">
        <f>IF($H$5=1," ",IF(E16=0," ",$H$5*G16))</f>
        <v> </v>
      </c>
      <c r="S16" s="54"/>
    </row>
    <row r="17" spans="2:19" ht="15">
      <c r="B17" s="15" t="s">
        <v>74</v>
      </c>
      <c r="C17" s="231" t="s">
        <v>166</v>
      </c>
      <c r="D17" s="34"/>
      <c r="E17" s="35" t="s">
        <v>0</v>
      </c>
      <c r="F17" s="36" t="s">
        <v>79</v>
      </c>
      <c r="G17" s="2" t="s">
        <v>0</v>
      </c>
      <c r="H17" s="120"/>
      <c r="S17" s="14" t="s">
        <v>0</v>
      </c>
    </row>
    <row r="18" spans="2:19" ht="15.75">
      <c r="B18" s="15" t="s">
        <v>11</v>
      </c>
      <c r="C18" s="187"/>
      <c r="D18" s="34" t="s">
        <v>31</v>
      </c>
      <c r="E18" s="175">
        <f>ROUND($E$10*1.3*8.3,0)</f>
        <v>129</v>
      </c>
      <c r="F18" s="36">
        <v>0.38</v>
      </c>
      <c r="G18" s="2">
        <f>IF(C18=0,ROUND((E18*F18),2),ROUND((C18*F18),2))</f>
        <v>49.02</v>
      </c>
      <c r="H18" s="119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12</v>
      </c>
      <c r="C19" s="187"/>
      <c r="D19" s="34" t="s">
        <v>31</v>
      </c>
      <c r="E19" s="175">
        <f>ROUND($E$10*1.3*3.6,0)</f>
        <v>56</v>
      </c>
      <c r="F19" s="36">
        <v>0.32</v>
      </c>
      <c r="G19" s="2">
        <f>IF(C19=0,ROUND((E19*F19),2),ROUND((C19*F19),2))</f>
        <v>17.92</v>
      </c>
      <c r="H19" s="119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13</v>
      </c>
      <c r="C20" s="187"/>
      <c r="D20" s="34" t="s">
        <v>31</v>
      </c>
      <c r="E20" s="175">
        <f>ROUND($E$10*1.3*8.3,0)</f>
        <v>129</v>
      </c>
      <c r="F20" s="36">
        <v>0.26</v>
      </c>
      <c r="G20" s="2">
        <f>IF(C20=0,ROUND((E20*F20),2),ROUND((C20*F20),2))</f>
        <v>33.54</v>
      </c>
      <c r="H20" s="119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36</v>
      </c>
      <c r="C21" s="15"/>
      <c r="D21" s="34" t="s">
        <v>15</v>
      </c>
      <c r="E21" s="35">
        <v>1</v>
      </c>
      <c r="F21" s="36">
        <v>7.25</v>
      </c>
      <c r="G21" s="2">
        <f aca="true" t="shared" si="1" ref="G21:G26">ROUND((E21*F21),2)</f>
        <v>7.25</v>
      </c>
      <c r="H21" s="119" t="str">
        <f t="shared" si="0"/>
        <v> </v>
      </c>
      <c r="K21" s="14"/>
      <c r="L21" s="15"/>
      <c r="S21" s="14"/>
      <c r="X21" s="38"/>
    </row>
    <row r="22" spans="2:19" ht="15.75">
      <c r="B22" s="15" t="s">
        <v>14</v>
      </c>
      <c r="C22" s="15"/>
      <c r="D22" s="34" t="s">
        <v>30</v>
      </c>
      <c r="E22" s="35">
        <v>0.33</v>
      </c>
      <c r="F22" s="36">
        <v>32.5</v>
      </c>
      <c r="G22" s="2">
        <f t="shared" si="1"/>
        <v>10.73</v>
      </c>
      <c r="H22" s="119" t="str">
        <f t="shared" si="0"/>
        <v> </v>
      </c>
      <c r="K22" s="14"/>
      <c r="L22" s="15"/>
      <c r="S22" s="14" t="s">
        <v>0</v>
      </c>
    </row>
    <row r="23" spans="2:19" ht="15.75">
      <c r="B23" s="15" t="s">
        <v>76</v>
      </c>
      <c r="C23" s="15"/>
      <c r="D23" s="34" t="s">
        <v>15</v>
      </c>
      <c r="E23" s="175">
        <f>$E$54</f>
        <v>1</v>
      </c>
      <c r="F23" s="176">
        <f>IF(A112="H",G112,0)+IF(A113="H",G113,0)+IF(A114="H",G114,0)+IF(A115="H",G115,0)+IF(A116="H",G116,0)+IF(A117="H",G117,0)+IF(A118="H",G118,0)+IF(A119="H",G119,0)+IF(A120="H",G120,0)</f>
        <v>30.78</v>
      </c>
      <c r="G23" s="2">
        <f t="shared" si="1"/>
        <v>30.78</v>
      </c>
      <c r="H23" s="119" t="str">
        <f t="shared" si="0"/>
        <v> </v>
      </c>
      <c r="K23" s="14"/>
      <c r="L23" s="15"/>
      <c r="S23" s="14" t="s">
        <v>0</v>
      </c>
    </row>
    <row r="24" spans="2:19" ht="15.75">
      <c r="B24" s="15" t="s">
        <v>77</v>
      </c>
      <c r="C24" s="15"/>
      <c r="D24" s="34" t="s">
        <v>15</v>
      </c>
      <c r="E24" s="175">
        <f>$E$54</f>
        <v>1</v>
      </c>
      <c r="F24" s="176">
        <f>IF(A112="i",G112,0)+IF(A113="i",G113,0)+IF(A114="i",G114,0)+IF(A115="i",G115,0)+IF(A116="i",G116,0)+IF(A117="i",G117,0)+IF(A118="i",G118,0)+IF(A119="i",G119,0)+IF(A120="i",G120,0)</f>
        <v>0</v>
      </c>
      <c r="G24" s="2">
        <f t="shared" si="1"/>
        <v>0</v>
      </c>
      <c r="H24" s="119" t="str">
        <f t="shared" si="0"/>
        <v> </v>
      </c>
      <c r="K24" s="14"/>
      <c r="L24" s="15"/>
      <c r="S24" s="14"/>
    </row>
    <row r="25" spans="2:19" ht="15.75">
      <c r="B25" s="15" t="s">
        <v>78</v>
      </c>
      <c r="C25" s="15"/>
      <c r="D25" s="34" t="s">
        <v>15</v>
      </c>
      <c r="E25" s="175">
        <f>$E$54</f>
        <v>1</v>
      </c>
      <c r="F25" s="176">
        <f>IF(A112="f",G112,0)+IF(A113="f",G113,0)+IF(A114="f",G114,0)+IF(A115="f",G115,0)+IF(A116="f",G116,0)+IF(A117="f",G117,0)+IF(A118="f",G118,0)+IF(A119="f",G119,0)+IF(A120="f",G120,0)</f>
        <v>0</v>
      </c>
      <c r="G25" s="2">
        <f t="shared" si="1"/>
        <v>0</v>
      </c>
      <c r="H25" s="119" t="str">
        <f t="shared" si="0"/>
        <v> </v>
      </c>
      <c r="K25" s="14"/>
      <c r="L25" s="15"/>
      <c r="S25" s="14"/>
    </row>
    <row r="26" spans="2:19" ht="15.75">
      <c r="B26" s="15" t="s">
        <v>37</v>
      </c>
      <c r="C26" s="15"/>
      <c r="D26" s="34" t="s">
        <v>15</v>
      </c>
      <c r="E26" s="35">
        <v>0</v>
      </c>
      <c r="F26" s="118">
        <v>7</v>
      </c>
      <c r="G26" s="2">
        <f t="shared" si="1"/>
        <v>0</v>
      </c>
      <c r="H26" s="119" t="str">
        <f t="shared" si="0"/>
        <v> </v>
      </c>
      <c r="K26" s="14"/>
      <c r="L26" s="15"/>
      <c r="S26" s="14"/>
    </row>
    <row r="27" spans="2:19" ht="15.75">
      <c r="B27" s="15" t="s">
        <v>38</v>
      </c>
      <c r="C27" s="15"/>
      <c r="D27" s="34" t="s">
        <v>85</v>
      </c>
      <c r="E27" s="175">
        <f>F80/F88</f>
        <v>1.6425531914893616</v>
      </c>
      <c r="F27" s="183">
        <v>2.35</v>
      </c>
      <c r="G27" s="2">
        <f aca="true" t="shared" si="2" ref="G27:G33">ROUND((E27*F27),2)</f>
        <v>3.86</v>
      </c>
      <c r="H27" s="119" t="str">
        <f t="shared" si="0"/>
        <v> </v>
      </c>
      <c r="K27" s="14"/>
      <c r="L27" s="15"/>
      <c r="S27" s="14"/>
    </row>
    <row r="28" spans="2:19" ht="15.75">
      <c r="B28" s="15" t="s">
        <v>39</v>
      </c>
      <c r="C28" s="15"/>
      <c r="D28" s="34" t="s">
        <v>15</v>
      </c>
      <c r="E28" s="175">
        <f>$E$54</f>
        <v>1</v>
      </c>
      <c r="F28" s="174">
        <f>G80</f>
        <v>5.68</v>
      </c>
      <c r="G28" s="2">
        <f t="shared" si="2"/>
        <v>5.68</v>
      </c>
      <c r="H28" s="119" t="str">
        <f t="shared" si="0"/>
        <v> </v>
      </c>
      <c r="K28" s="14"/>
      <c r="L28" s="15"/>
      <c r="S28" s="14"/>
    </row>
    <row r="29" spans="2:19" ht="15.75">
      <c r="B29" s="15" t="s">
        <v>40</v>
      </c>
      <c r="C29" s="15"/>
      <c r="D29" s="34" t="s">
        <v>17</v>
      </c>
      <c r="E29" s="175">
        <f>D80</f>
        <v>0.51</v>
      </c>
      <c r="F29" s="36">
        <v>12</v>
      </c>
      <c r="G29" s="2">
        <f t="shared" si="2"/>
        <v>6.12</v>
      </c>
      <c r="H29" s="119" t="str">
        <f t="shared" si="0"/>
        <v> </v>
      </c>
      <c r="K29" s="14"/>
      <c r="L29" s="15"/>
      <c r="S29" s="14"/>
    </row>
    <row r="30" spans="2:19" ht="15.75">
      <c r="B30" s="15" t="s">
        <v>41</v>
      </c>
      <c r="C30" s="15"/>
      <c r="D30" s="34" t="s">
        <v>15</v>
      </c>
      <c r="E30" s="175">
        <f>$E$54</f>
        <v>1</v>
      </c>
      <c r="F30" s="36">
        <v>0</v>
      </c>
      <c r="G30" s="2">
        <f t="shared" si="2"/>
        <v>0</v>
      </c>
      <c r="H30" s="119" t="str">
        <f t="shared" si="0"/>
        <v> </v>
      </c>
      <c r="K30" s="14"/>
      <c r="L30" s="15"/>
      <c r="S30" s="14"/>
    </row>
    <row r="31" spans="2:19" ht="15.75">
      <c r="B31" s="15" t="s">
        <v>42</v>
      </c>
      <c r="C31" s="15"/>
      <c r="D31" s="34" t="s">
        <v>15</v>
      </c>
      <c r="E31" s="175">
        <f>$E$54</f>
        <v>1</v>
      </c>
      <c r="F31" s="36">
        <v>9.56</v>
      </c>
      <c r="G31" s="2">
        <f t="shared" si="2"/>
        <v>9.56</v>
      </c>
      <c r="H31" s="119" t="str">
        <f t="shared" si="0"/>
        <v> </v>
      </c>
      <c r="K31" s="14"/>
      <c r="L31" s="15"/>
      <c r="S31" s="14"/>
    </row>
    <row r="32" spans="2:19" ht="15.75">
      <c r="B32" s="15" t="s">
        <v>43</v>
      </c>
      <c r="C32" s="15"/>
      <c r="D32" s="34" t="s">
        <v>15</v>
      </c>
      <c r="E32" s="175">
        <f>$E$54</f>
        <v>1</v>
      </c>
      <c r="F32" s="36">
        <v>0</v>
      </c>
      <c r="G32" s="2">
        <f t="shared" si="2"/>
        <v>0</v>
      </c>
      <c r="H32" s="119" t="str">
        <f t="shared" si="0"/>
        <v> </v>
      </c>
      <c r="K32" s="14"/>
      <c r="L32" s="15"/>
      <c r="S32" s="14"/>
    </row>
    <row r="33" spans="2:19" ht="15.75">
      <c r="B33" s="15" t="s">
        <v>44</v>
      </c>
      <c r="C33" s="15"/>
      <c r="D33" s="34" t="s">
        <v>15</v>
      </c>
      <c r="E33" s="175">
        <f>$E$54</f>
        <v>1</v>
      </c>
      <c r="F33" s="36">
        <v>0</v>
      </c>
      <c r="G33" s="2">
        <f t="shared" si="2"/>
        <v>0</v>
      </c>
      <c r="H33" s="119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19" t="str">
        <f t="shared" si="0"/>
        <v> </v>
      </c>
      <c r="K34" s="14"/>
      <c r="L34" s="15"/>
      <c r="S34" s="14"/>
    </row>
    <row r="35" spans="2:19" ht="15.75">
      <c r="B35" s="15" t="s">
        <v>45</v>
      </c>
      <c r="C35" s="212">
        <v>6</v>
      </c>
      <c r="D35" s="34" t="s">
        <v>96</v>
      </c>
      <c r="E35" s="2">
        <f>SUM(G14:G34)*$C$35/12</f>
        <v>91.78000000000003</v>
      </c>
      <c r="F35" s="133">
        <v>0.07</v>
      </c>
      <c r="G35" s="2">
        <f>ROUND((E35*F35),2)</f>
        <v>6.42</v>
      </c>
      <c r="H35" s="119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2"/>
      <c r="H36" s="122"/>
    </row>
    <row r="37" spans="1:24" ht="16.5" thickTop="1">
      <c r="A37" s="40"/>
      <c r="B37" s="41" t="s">
        <v>49</v>
      </c>
      <c r="C37" s="41"/>
      <c r="D37" s="41"/>
      <c r="E37" s="123">
        <f>G37/E10</f>
        <v>15.83166666666667</v>
      </c>
      <c r="F37" s="42" t="s">
        <v>150</v>
      </c>
      <c r="G37" s="123">
        <f>SUM(G14:G35)</f>
        <v>189.98000000000005</v>
      </c>
      <c r="H37" s="119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0"/>
      <c r="K38" s="14"/>
      <c r="S38" s="14" t="s">
        <v>0</v>
      </c>
    </row>
    <row r="39" spans="1:19" ht="15" customHeight="1">
      <c r="A39" s="33" t="s">
        <v>62</v>
      </c>
      <c r="E39" s="30"/>
      <c r="F39" s="31"/>
      <c r="G39" s="3"/>
      <c r="H39" s="120"/>
      <c r="K39" s="14"/>
      <c r="S39" s="14"/>
    </row>
    <row r="40" spans="2:19" ht="15" customHeight="1">
      <c r="B40" s="15" t="s">
        <v>38</v>
      </c>
      <c r="C40" s="15"/>
      <c r="D40" s="34" t="s">
        <v>85</v>
      </c>
      <c r="E40" s="175">
        <f>F86/F88</f>
        <v>7.208510638297873</v>
      </c>
      <c r="F40" s="182">
        <v>2.35</v>
      </c>
      <c r="G40" s="2">
        <f aca="true" t="shared" si="3" ref="G40:G45">ROUND((E40*F40),2)</f>
        <v>16.94</v>
      </c>
      <c r="H40" s="119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39</v>
      </c>
      <c r="C41" s="15"/>
      <c r="D41" s="34" t="s">
        <v>15</v>
      </c>
      <c r="E41" s="175">
        <f>$E$54</f>
        <v>1</v>
      </c>
      <c r="F41" s="173">
        <f>G86</f>
        <v>15.850000000000001</v>
      </c>
      <c r="G41" s="2">
        <f t="shared" si="3"/>
        <v>15.85</v>
      </c>
      <c r="H41" s="119" t="str">
        <f t="shared" si="4"/>
        <v> </v>
      </c>
      <c r="K41" s="14"/>
      <c r="S41" s="14"/>
    </row>
    <row r="42" spans="2:19" ht="15.75">
      <c r="B42" s="15" t="s">
        <v>46</v>
      </c>
      <c r="C42" s="15"/>
      <c r="D42" s="34" t="s">
        <v>17</v>
      </c>
      <c r="E42" s="3">
        <f>D86</f>
        <v>2.35</v>
      </c>
      <c r="F42" s="1">
        <v>12</v>
      </c>
      <c r="G42" s="2">
        <f t="shared" si="3"/>
        <v>28.2</v>
      </c>
      <c r="H42" s="119" t="str">
        <f t="shared" si="4"/>
        <v> </v>
      </c>
      <c r="K42" s="14"/>
      <c r="S42" s="14" t="s">
        <v>0</v>
      </c>
    </row>
    <row r="43" spans="2:19" ht="15.75">
      <c r="B43" s="15" t="s">
        <v>16</v>
      </c>
      <c r="C43" s="15"/>
      <c r="D43" s="34" t="s">
        <v>30</v>
      </c>
      <c r="E43" s="3">
        <f>$E$10</f>
        <v>12</v>
      </c>
      <c r="F43" s="1">
        <v>0</v>
      </c>
      <c r="G43" s="2">
        <f t="shared" si="3"/>
        <v>0</v>
      </c>
      <c r="H43" s="119" t="str">
        <f t="shared" si="4"/>
        <v> </v>
      </c>
      <c r="K43" s="14"/>
      <c r="S43" s="14" t="s">
        <v>0</v>
      </c>
    </row>
    <row r="44" spans="2:19" ht="15.75">
      <c r="B44" s="15" t="s">
        <v>47</v>
      </c>
      <c r="C44" s="15"/>
      <c r="D44" s="34" t="s">
        <v>30</v>
      </c>
      <c r="E44" s="3">
        <f>$E$10</f>
        <v>12</v>
      </c>
      <c r="F44" s="1">
        <v>0</v>
      </c>
      <c r="G44" s="2">
        <f t="shared" si="3"/>
        <v>0</v>
      </c>
      <c r="H44" s="119" t="str">
        <f t="shared" si="4"/>
        <v> </v>
      </c>
      <c r="K44" s="14"/>
      <c r="S44" s="14" t="s">
        <v>0</v>
      </c>
    </row>
    <row r="45" spans="2:19" ht="15.75">
      <c r="B45" s="15" t="s">
        <v>48</v>
      </c>
      <c r="C45" s="15"/>
      <c r="D45" s="34" t="s">
        <v>30</v>
      </c>
      <c r="E45" s="3">
        <f>$E$10</f>
        <v>12</v>
      </c>
      <c r="F45" s="1">
        <v>0</v>
      </c>
      <c r="G45" s="2">
        <f t="shared" si="3"/>
        <v>0</v>
      </c>
      <c r="H45" s="119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2"/>
      <c r="H46" s="122"/>
      <c r="K46" s="14"/>
      <c r="S46" s="14" t="s">
        <v>0</v>
      </c>
      <c r="X46" s="38" t="s">
        <v>0</v>
      </c>
    </row>
    <row r="47" spans="1:24" ht="16.5" thickTop="1">
      <c r="A47" s="40"/>
      <c r="B47" s="41" t="s">
        <v>50</v>
      </c>
      <c r="C47" s="26"/>
      <c r="D47" s="26"/>
      <c r="E47" s="123">
        <f>G47/E10</f>
        <v>5.0825</v>
      </c>
      <c r="F47" s="42" t="s">
        <v>150</v>
      </c>
      <c r="G47" s="123">
        <f>SUM(G39:G46)</f>
        <v>60.989999999999995</v>
      </c>
      <c r="H47" s="119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3"/>
      <c r="B48" s="44"/>
      <c r="C48" s="184" t="s">
        <v>87</v>
      </c>
      <c r="D48" s="44"/>
      <c r="E48" s="232" t="s">
        <v>86</v>
      </c>
      <c r="F48" s="233"/>
      <c r="G48" s="124"/>
      <c r="H48" s="125"/>
      <c r="K48" s="14"/>
      <c r="S48" s="14"/>
      <c r="X48" s="38"/>
    </row>
    <row r="49" spans="1:24" ht="15.75">
      <c r="A49" s="46" t="s">
        <v>88</v>
      </c>
      <c r="B49" s="46"/>
      <c r="C49" s="203">
        <f>G49/$F$10</f>
        <v>10.038800000000002</v>
      </c>
      <c r="D49" s="204" t="s">
        <v>30</v>
      </c>
      <c r="E49" s="124">
        <f>G49/$E$10</f>
        <v>20.91416666666667</v>
      </c>
      <c r="F49" s="186" t="s">
        <v>150</v>
      </c>
      <c r="G49" s="124">
        <f>G37+G47</f>
        <v>250.97000000000003</v>
      </c>
      <c r="H49" s="119" t="str">
        <f>IF(G49=0," ",IF($H$5=1," ",$H$5*G49))</f>
        <v> </v>
      </c>
      <c r="K49" s="14"/>
      <c r="S49" s="14"/>
      <c r="X49" s="38"/>
    </row>
    <row r="50" spans="1:24" ht="15.75">
      <c r="A50" s="46"/>
      <c r="B50" s="46"/>
      <c r="C50" s="185"/>
      <c r="D50" s="34"/>
      <c r="E50" s="124"/>
      <c r="F50" s="186"/>
      <c r="G50" s="124"/>
      <c r="H50" s="199"/>
      <c r="K50" s="14"/>
      <c r="S50" s="14"/>
      <c r="X50" s="38"/>
    </row>
    <row r="51" spans="1:24" ht="15.75">
      <c r="A51" s="46" t="s">
        <v>90</v>
      </c>
      <c r="B51" s="46"/>
      <c r="C51" s="185"/>
      <c r="D51" s="34"/>
      <c r="E51" s="124"/>
      <c r="F51" s="186"/>
      <c r="G51" s="124">
        <f>G12-G49</f>
        <v>49.02999999999997</v>
      </c>
      <c r="H51" s="119" t="str">
        <f>IF(G51=0," ",IF($H$5=1," ",$H$5*G51))</f>
        <v> </v>
      </c>
      <c r="K51" s="14"/>
      <c r="S51" s="14"/>
      <c r="X51" s="38"/>
    </row>
    <row r="52" spans="7:8" ht="15">
      <c r="G52" s="126"/>
      <c r="H52" s="126"/>
    </row>
    <row r="53" spans="1:24" ht="19.5" customHeight="1">
      <c r="A53" s="33" t="s">
        <v>91</v>
      </c>
      <c r="D53" s="34"/>
      <c r="E53" s="30"/>
      <c r="F53" s="31"/>
      <c r="G53" s="3" t="s">
        <v>0</v>
      </c>
      <c r="H53" s="120"/>
      <c r="K53" s="14"/>
      <c r="L53" s="15"/>
      <c r="S53" s="14" t="s">
        <v>0</v>
      </c>
      <c r="X53" s="38" t="s">
        <v>0</v>
      </c>
    </row>
    <row r="54" spans="2:8" ht="15.75">
      <c r="B54" s="15" t="s">
        <v>89</v>
      </c>
      <c r="C54" s="15"/>
      <c r="D54" s="34" t="s">
        <v>15</v>
      </c>
      <c r="E54" s="39">
        <v>1</v>
      </c>
      <c r="F54" s="173">
        <f>H80+H86</f>
        <v>60.97</v>
      </c>
      <c r="G54" s="2">
        <f>ROUND((E54*F54),2)</f>
        <v>60.97</v>
      </c>
      <c r="H54" s="119" t="str">
        <f>IF($H$5=1," ",IF(E54=0," ",$H$5*G54))</f>
        <v> </v>
      </c>
    </row>
    <row r="55" spans="1:19" ht="16.5" customHeight="1">
      <c r="A55" s="33" t="s">
        <v>92</v>
      </c>
      <c r="E55" s="30"/>
      <c r="F55" s="31"/>
      <c r="G55" s="3"/>
      <c r="H55" s="120"/>
      <c r="K55" s="14"/>
      <c r="L55" s="15"/>
      <c r="S55" s="14" t="s">
        <v>0</v>
      </c>
    </row>
    <row r="56" spans="2:24" ht="18.75" customHeight="1">
      <c r="B56" s="15" t="s">
        <v>64</v>
      </c>
      <c r="C56" s="15"/>
      <c r="D56" s="34" t="s">
        <v>18</v>
      </c>
      <c r="E56" s="2">
        <f>(G49)</f>
        <v>250.97000000000003</v>
      </c>
      <c r="F56" s="133">
        <v>0.08</v>
      </c>
      <c r="G56" s="2">
        <f>ROUND((E56*F56),2)</f>
        <v>20.08</v>
      </c>
      <c r="H56" s="119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7"/>
      <c r="H57" s="128"/>
      <c r="K57" s="14"/>
      <c r="S57" s="14" t="s">
        <v>0</v>
      </c>
    </row>
    <row r="58" spans="1:19" ht="16.5" thickTop="1">
      <c r="A58" s="200" t="s">
        <v>93</v>
      </c>
      <c r="E58" s="3"/>
      <c r="F58" s="31"/>
      <c r="G58" s="129">
        <f>SUM(G54:G56)</f>
        <v>81.05</v>
      </c>
      <c r="H58" s="119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0"/>
      <c r="K59" s="14"/>
      <c r="S59" s="14" t="s">
        <v>0</v>
      </c>
      <c r="X59" s="38" t="s">
        <v>0</v>
      </c>
    </row>
    <row r="60" spans="1:24" ht="16.5" thickBot="1">
      <c r="A60" s="46" t="s">
        <v>165</v>
      </c>
      <c r="B60" s="47"/>
      <c r="C60" s="47"/>
      <c r="D60" s="47"/>
      <c r="E60" s="124">
        <f>G60/$E$10</f>
        <v>27.668333333333337</v>
      </c>
      <c r="F60" s="45" t="s">
        <v>150</v>
      </c>
      <c r="G60" s="130">
        <f>G49+G58</f>
        <v>332.02000000000004</v>
      </c>
      <c r="H60" s="119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0"/>
      <c r="K61" s="14"/>
      <c r="S61" s="14" t="s">
        <v>0</v>
      </c>
    </row>
    <row r="62" spans="1:24" ht="18.75" customHeight="1" thickBot="1" thickTop="1">
      <c r="A62" s="48" t="s">
        <v>94</v>
      </c>
      <c r="B62" s="48"/>
      <c r="C62" s="48"/>
      <c r="D62" s="48"/>
      <c r="E62" s="49"/>
      <c r="F62" s="50"/>
      <c r="G62" s="131">
        <f>G12-G60</f>
        <v>-32.02000000000004</v>
      </c>
      <c r="H62" s="132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2" customFormat="1" ht="15.75" thickTop="1">
      <c r="A63" s="51" t="s">
        <v>75</v>
      </c>
      <c r="F63" s="53"/>
      <c r="K63" s="54"/>
      <c r="S63" s="54" t="s">
        <v>0</v>
      </c>
      <c r="X63" s="55" t="s">
        <v>0</v>
      </c>
    </row>
    <row r="64" ht="15">
      <c r="A64" s="51" t="s">
        <v>73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79" t="str">
        <f>A3</f>
        <v>GRAIN SORGHUM SILAGE, Minimum Tillage</v>
      </c>
      <c r="B68" s="56"/>
      <c r="C68" s="56"/>
      <c r="D68" s="56"/>
      <c r="E68" s="56"/>
      <c r="F68" s="57"/>
      <c r="G68" s="56"/>
      <c r="H68" s="58"/>
      <c r="K68" s="14"/>
      <c r="S68" s="14" t="s">
        <v>0</v>
      </c>
      <c r="X68" s="38" t="s">
        <v>0</v>
      </c>
    </row>
    <row r="69" spans="1:24" ht="16.5" thickBot="1">
      <c r="A69" s="59"/>
      <c r="B69" s="60" t="s">
        <v>61</v>
      </c>
      <c r="C69" s="60"/>
      <c r="D69" s="61"/>
      <c r="E69" s="61"/>
      <c r="F69" s="62"/>
      <c r="G69" s="61"/>
      <c r="H69" s="63"/>
      <c r="K69" s="14"/>
      <c r="S69" s="14" t="s">
        <v>0</v>
      </c>
      <c r="X69" s="38" t="s">
        <v>0</v>
      </c>
    </row>
    <row r="70" spans="1:24" ht="15">
      <c r="A70" s="64" t="s">
        <v>25</v>
      </c>
      <c r="B70" s="43" t="s">
        <v>32</v>
      </c>
      <c r="C70" s="65" t="s">
        <v>70</v>
      </c>
      <c r="D70" s="66" t="s">
        <v>19</v>
      </c>
      <c r="E70" s="67" t="s">
        <v>20</v>
      </c>
      <c r="F70" s="67" t="s">
        <v>55</v>
      </c>
      <c r="G70" s="66" t="s">
        <v>57</v>
      </c>
      <c r="H70" s="68" t="s">
        <v>21</v>
      </c>
      <c r="K70" s="14"/>
      <c r="S70" s="14" t="s">
        <v>0</v>
      </c>
      <c r="X70" s="38" t="s">
        <v>0</v>
      </c>
    </row>
    <row r="71" spans="1:24" ht="15">
      <c r="A71" s="69"/>
      <c r="B71" s="70"/>
      <c r="C71" s="71" t="s">
        <v>22</v>
      </c>
      <c r="D71" s="72" t="s">
        <v>23</v>
      </c>
      <c r="E71" s="73" t="s">
        <v>23</v>
      </c>
      <c r="F71" s="73" t="s">
        <v>56</v>
      </c>
      <c r="G71" s="72" t="s">
        <v>24</v>
      </c>
      <c r="H71" s="74" t="s">
        <v>24</v>
      </c>
      <c r="K71" s="14"/>
      <c r="S71" s="14" t="s">
        <v>0</v>
      </c>
      <c r="X71" s="38" t="s">
        <v>0</v>
      </c>
    </row>
    <row r="72" spans="1:19" ht="15">
      <c r="A72" s="75" t="s">
        <v>52</v>
      </c>
      <c r="B72" s="44"/>
      <c r="C72" s="44"/>
      <c r="D72" s="66"/>
      <c r="E72" s="66"/>
      <c r="F72" s="67"/>
      <c r="G72" s="67"/>
      <c r="H72" s="205"/>
      <c r="K72" s="14"/>
      <c r="S72" s="14" t="s">
        <v>0</v>
      </c>
    </row>
    <row r="73" spans="1:24" s="52" customFormat="1" ht="15">
      <c r="A73" s="76"/>
      <c r="B73" s="168"/>
      <c r="C73" s="77"/>
      <c r="D73" s="86"/>
      <c r="E73" s="169"/>
      <c r="F73" s="170"/>
      <c r="G73" s="170"/>
      <c r="H73" s="171"/>
      <c r="K73" s="54"/>
      <c r="M73" s="79"/>
      <c r="S73" s="54" t="s">
        <v>0</v>
      </c>
      <c r="X73" s="55" t="s">
        <v>0</v>
      </c>
    </row>
    <row r="74" spans="1:24" s="52" customFormat="1" ht="15">
      <c r="A74" s="76" t="s">
        <v>163</v>
      </c>
      <c r="B74" s="168" t="s">
        <v>156</v>
      </c>
      <c r="C74" s="77">
        <v>2</v>
      </c>
      <c r="D74" s="86">
        <v>0.2</v>
      </c>
      <c r="E74" s="169">
        <v>0.18</v>
      </c>
      <c r="F74" s="170">
        <v>1.6</v>
      </c>
      <c r="G74" s="170">
        <v>1.16</v>
      </c>
      <c r="H74" s="171">
        <v>3.86</v>
      </c>
      <c r="K74" s="54"/>
      <c r="M74" s="79"/>
      <c r="S74" s="54" t="s">
        <v>0</v>
      </c>
      <c r="X74" s="55" t="s">
        <v>0</v>
      </c>
    </row>
    <row r="75" spans="1:24" s="52" customFormat="1" ht="15">
      <c r="A75" s="76" t="s">
        <v>163</v>
      </c>
      <c r="B75" s="168" t="s">
        <v>80</v>
      </c>
      <c r="C75" s="77">
        <v>1</v>
      </c>
      <c r="D75" s="86">
        <v>0.21</v>
      </c>
      <c r="E75" s="169">
        <v>0.19</v>
      </c>
      <c r="F75" s="170">
        <v>2.26</v>
      </c>
      <c r="G75" s="170">
        <v>4.52</v>
      </c>
      <c r="H75" s="171">
        <v>7.15</v>
      </c>
      <c r="K75" s="225"/>
      <c r="S75" s="54"/>
      <c r="X75" s="55" t="s">
        <v>0</v>
      </c>
    </row>
    <row r="76" spans="1:24" ht="15">
      <c r="A76" s="76"/>
      <c r="B76" s="168"/>
      <c r="C76" s="77"/>
      <c r="D76" s="86"/>
      <c r="E76" s="169"/>
      <c r="F76" s="170"/>
      <c r="G76" s="170"/>
      <c r="H76" s="171"/>
      <c r="K76" s="32"/>
      <c r="S76" s="14"/>
      <c r="X76" s="38" t="s">
        <v>0</v>
      </c>
    </row>
    <row r="77" spans="1:24" ht="15">
      <c r="A77" s="76"/>
      <c r="B77" s="168" t="s">
        <v>79</v>
      </c>
      <c r="C77" s="77"/>
      <c r="D77" s="86" t="s">
        <v>79</v>
      </c>
      <c r="E77" s="169">
        <v>0</v>
      </c>
      <c r="F77" s="170">
        <v>0</v>
      </c>
      <c r="G77" s="170">
        <v>0</v>
      </c>
      <c r="H77" s="171">
        <v>0</v>
      </c>
      <c r="K77" s="80"/>
      <c r="S77" s="14"/>
      <c r="X77" s="38" t="s">
        <v>0</v>
      </c>
    </row>
    <row r="78" spans="1:24" ht="15">
      <c r="A78" s="76"/>
      <c r="B78" s="168" t="s">
        <v>79</v>
      </c>
      <c r="C78" s="77"/>
      <c r="D78" s="86" t="s">
        <v>79</v>
      </c>
      <c r="E78" s="169">
        <v>0</v>
      </c>
      <c r="F78" s="170">
        <v>0</v>
      </c>
      <c r="G78" s="170">
        <v>0</v>
      </c>
      <c r="H78" s="171">
        <v>0</v>
      </c>
      <c r="K78" s="80"/>
      <c r="S78" s="14"/>
      <c r="X78" s="38" t="s">
        <v>0</v>
      </c>
    </row>
    <row r="79" spans="1:24" ht="15">
      <c r="A79" s="177">
        <v>0.25</v>
      </c>
      <c r="B79" s="43" t="s">
        <v>26</v>
      </c>
      <c r="C79" s="77"/>
      <c r="D79" s="178">
        <f>A79*SUM(D73:D78)</f>
        <v>0.10250000000000001</v>
      </c>
      <c r="E79" s="82"/>
      <c r="F79" s="206"/>
      <c r="G79" s="83"/>
      <c r="H79" s="84"/>
      <c r="J79" s="80"/>
      <c r="K79" s="80"/>
      <c r="L79" s="80"/>
      <c r="M79" s="80"/>
      <c r="S79" s="14"/>
      <c r="X79" s="38"/>
    </row>
    <row r="80" spans="1:24" ht="15">
      <c r="A80" s="81"/>
      <c r="B80" s="43" t="s">
        <v>51</v>
      </c>
      <c r="C80" s="77"/>
      <c r="D80" s="4">
        <f>ROUND(SUM(D72:D79),2)</f>
        <v>0.51</v>
      </c>
      <c r="E80" s="4">
        <f>SUM(E72:E78)</f>
        <v>0.37</v>
      </c>
      <c r="F80" s="153">
        <f>SUM(F72:F78)</f>
        <v>3.86</v>
      </c>
      <c r="G80" s="153">
        <f>SUM(G72:G78)</f>
        <v>5.68</v>
      </c>
      <c r="H80" s="5">
        <f>SUM(H72:H78)</f>
        <v>11.01</v>
      </c>
      <c r="J80" s="80"/>
      <c r="K80" s="80"/>
      <c r="L80" s="80"/>
      <c r="M80" s="80"/>
      <c r="N80" s="52"/>
      <c r="S80" s="14"/>
      <c r="X80" s="38"/>
    </row>
    <row r="81" spans="1:24" ht="15">
      <c r="A81" s="85" t="s">
        <v>34</v>
      </c>
      <c r="B81" s="43"/>
      <c r="C81" s="77"/>
      <c r="D81" s="86"/>
      <c r="E81" s="78"/>
      <c r="F81" s="67"/>
      <c r="G81" s="83"/>
      <c r="H81" s="84"/>
      <c r="J81" s="80"/>
      <c r="K81" s="80"/>
      <c r="L81" s="80"/>
      <c r="M81" s="80"/>
      <c r="S81" s="14"/>
      <c r="X81" s="38"/>
    </row>
    <row r="82" spans="1:24" ht="15.75" customHeight="1">
      <c r="A82" s="76" t="s">
        <v>151</v>
      </c>
      <c r="B82" s="168" t="s">
        <v>152</v>
      </c>
      <c r="C82" s="77">
        <v>1</v>
      </c>
      <c r="D82" s="86">
        <v>0.63</v>
      </c>
      <c r="E82" s="169">
        <v>0.57</v>
      </c>
      <c r="F82" s="170">
        <v>6.78</v>
      </c>
      <c r="G82" s="170">
        <v>8.23</v>
      </c>
      <c r="H82" s="171">
        <v>21.48</v>
      </c>
      <c r="I82" s="15"/>
      <c r="J82" s="15"/>
      <c r="K82" s="80"/>
      <c r="R82" s="15"/>
      <c r="X82" s="38" t="s">
        <v>0</v>
      </c>
    </row>
    <row r="83" spans="1:24" ht="15.75" customHeight="1">
      <c r="A83" s="76" t="s">
        <v>151</v>
      </c>
      <c r="B83" s="168" t="s">
        <v>153</v>
      </c>
      <c r="C83" s="77">
        <v>2</v>
      </c>
      <c r="D83" s="86">
        <v>1.25</v>
      </c>
      <c r="E83" s="169">
        <v>1.14</v>
      </c>
      <c r="F83" s="170">
        <v>10.16</v>
      </c>
      <c r="G83" s="170">
        <v>7.62</v>
      </c>
      <c r="H83" s="171">
        <v>28.48</v>
      </c>
      <c r="I83" s="15"/>
      <c r="J83" s="15"/>
      <c r="K83" s="80"/>
      <c r="R83" s="15"/>
      <c r="X83" s="38"/>
    </row>
    <row r="84" spans="1:24" ht="15.75" customHeight="1">
      <c r="A84" s="76"/>
      <c r="B84" s="168" t="s">
        <v>79</v>
      </c>
      <c r="C84" s="77"/>
      <c r="D84" s="86" t="s">
        <v>79</v>
      </c>
      <c r="E84" s="169">
        <v>0</v>
      </c>
      <c r="F84" s="170">
        <v>0</v>
      </c>
      <c r="G84" s="170">
        <v>0</v>
      </c>
      <c r="H84" s="171">
        <v>0</v>
      </c>
      <c r="I84" s="15"/>
      <c r="J84" s="15"/>
      <c r="K84" s="80"/>
      <c r="R84" s="15"/>
      <c r="X84" s="38"/>
    </row>
    <row r="85" spans="1:24" ht="15.75" customHeight="1">
      <c r="A85" s="177">
        <v>0.25</v>
      </c>
      <c r="B85" s="43" t="s">
        <v>26</v>
      </c>
      <c r="C85" s="77"/>
      <c r="D85" s="178">
        <f>A85*SUM(D82:D84)</f>
        <v>0.47</v>
      </c>
      <c r="E85" s="78"/>
      <c r="F85" s="67"/>
      <c r="G85" s="83"/>
      <c r="H85" s="84"/>
      <c r="I85" s="15"/>
      <c r="J85" s="15"/>
      <c r="K85" s="80"/>
      <c r="R85" s="15"/>
      <c r="X85" s="38"/>
    </row>
    <row r="86" spans="1:24" ht="15">
      <c r="A86" s="87"/>
      <c r="B86" s="43" t="s">
        <v>53</v>
      </c>
      <c r="C86" s="44"/>
      <c r="D86" s="6">
        <f>ROUND(SUM(D82:D85),2)</f>
        <v>2.35</v>
      </c>
      <c r="E86" s="6">
        <f>SUM(E82:E85)</f>
        <v>1.71</v>
      </c>
      <c r="F86" s="207">
        <f>SUM(F82:F85)</f>
        <v>16.94</v>
      </c>
      <c r="G86" s="207">
        <f>SUM(G82:G85)</f>
        <v>15.850000000000001</v>
      </c>
      <c r="H86" s="208">
        <f>SUM(H82:H85)</f>
        <v>49.96</v>
      </c>
      <c r="I86" s="15"/>
      <c r="J86" s="15"/>
      <c r="K86" s="80"/>
      <c r="R86" s="15"/>
      <c r="X86" s="38" t="s">
        <v>0</v>
      </c>
    </row>
    <row r="87" spans="1:8" ht="15.75" thickBot="1">
      <c r="A87" s="88"/>
      <c r="B87" s="89"/>
      <c r="C87" s="89"/>
      <c r="D87" s="90"/>
      <c r="E87" s="90"/>
      <c r="F87" s="209"/>
      <c r="G87" s="210"/>
      <c r="H87" s="91"/>
    </row>
    <row r="88" spans="6:17" ht="15">
      <c r="F88" s="211">
        <v>2.35</v>
      </c>
      <c r="G88" s="8" t="s">
        <v>95</v>
      </c>
      <c r="M88" s="14"/>
      <c r="N88" s="80"/>
      <c r="O88" s="80"/>
      <c r="P88" s="80"/>
      <c r="Q88" s="80"/>
    </row>
    <row r="89" spans="1:24" ht="15">
      <c r="A89" s="80"/>
      <c r="D89" s="32"/>
      <c r="E89" s="32"/>
      <c r="F89" s="92"/>
      <c r="G89" s="32"/>
      <c r="H89" s="32"/>
      <c r="M89" s="14"/>
      <c r="X89" s="38" t="s">
        <v>0</v>
      </c>
    </row>
    <row r="90" spans="1:24" ht="15.75" thickBot="1">
      <c r="A90" s="80"/>
      <c r="M90" s="14"/>
      <c r="X90" s="38" t="s">
        <v>0</v>
      </c>
    </row>
    <row r="91" spans="1:8" ht="16.5" thickBot="1">
      <c r="A91" s="134"/>
      <c r="B91" s="135" t="s">
        <v>60</v>
      </c>
      <c r="C91" s="135"/>
      <c r="D91" s="135"/>
      <c r="E91" s="135"/>
      <c r="F91" s="136"/>
      <c r="G91" s="137"/>
      <c r="H91" s="138"/>
    </row>
    <row r="92" spans="1:12" ht="15.75">
      <c r="A92" s="230" t="s">
        <v>8</v>
      </c>
      <c r="B92" s="192"/>
      <c r="C92" s="139"/>
      <c r="D92" s="7"/>
      <c r="E92" s="140"/>
      <c r="F92" s="202" t="s">
        <v>154</v>
      </c>
      <c r="G92" s="7"/>
      <c r="H92" s="201"/>
      <c r="L92" s="14"/>
    </row>
    <row r="93" spans="1:19" ht="15.75" thickBot="1">
      <c r="A93" s="230" t="s">
        <v>27</v>
      </c>
      <c r="B93" s="193" t="s">
        <v>58</v>
      </c>
      <c r="C93" s="7"/>
      <c r="D93" s="7"/>
      <c r="E93" s="7"/>
      <c r="F93" s="141"/>
      <c r="G93" s="7"/>
      <c r="H93" s="142"/>
      <c r="K93" s="14"/>
      <c r="S93" s="14" t="s">
        <v>0</v>
      </c>
    </row>
    <row r="94" spans="1:19" ht="15">
      <c r="A94" s="143" t="s">
        <v>30</v>
      </c>
      <c r="B94" s="194" t="s">
        <v>59</v>
      </c>
      <c r="C94" s="144"/>
      <c r="D94" s="145">
        <f>ROUND(F94*(1-(2*$A$107)),2)</f>
        <v>20</v>
      </c>
      <c r="E94" s="146">
        <f>ROUND(F94*(1-($A$107)),2)</f>
        <v>22.5</v>
      </c>
      <c r="F94" s="146">
        <f>F10</f>
        <v>25</v>
      </c>
      <c r="G94" s="146">
        <f>ROUND(F94*(1+(1*$A$107)),2)</f>
        <v>27.5</v>
      </c>
      <c r="H94" s="147">
        <f>ROUND(F94*(1+(2*$A$107)),2)</f>
        <v>30</v>
      </c>
      <c r="K94" s="14"/>
      <c r="S94" s="14" t="s">
        <v>0</v>
      </c>
    </row>
    <row r="95" spans="1:24" ht="15">
      <c r="A95" s="148"/>
      <c r="B95" s="195"/>
      <c r="C95" s="149"/>
      <c r="D95" s="214"/>
      <c r="E95" s="215"/>
      <c r="F95" s="215"/>
      <c r="G95" s="215"/>
      <c r="H95" s="216"/>
      <c r="K95" s="14"/>
      <c r="S95" s="14" t="s">
        <v>0</v>
      </c>
      <c r="X95" s="38" t="s">
        <v>0</v>
      </c>
    </row>
    <row r="96" spans="1:19" ht="15">
      <c r="A96" s="150">
        <f>ROUND(A100*(1-(2*$A$107)),0)</f>
        <v>10</v>
      </c>
      <c r="B96" s="196">
        <f>($G$49-$G$43-$G$44-$G$45)+($A96*($F$43+$F$44+$F$45)-($G$19+$G$20))+(($A96/$A$100)*($G$19+$G$20))</f>
        <v>242.39333333333335</v>
      </c>
      <c r="C96" s="151"/>
      <c r="D96" s="217">
        <f>($A96*D$94)-$B96</f>
        <v>-42.393333333333345</v>
      </c>
      <c r="E96" s="217">
        <f>($A96*E$94)-$B96</f>
        <v>-17.393333333333345</v>
      </c>
      <c r="F96" s="217">
        <f>($A96*F$94)-$B96</f>
        <v>7.606666666666655</v>
      </c>
      <c r="G96" s="217">
        <f>($A96*G$94)-$B96</f>
        <v>32.606666666666655</v>
      </c>
      <c r="H96" s="218">
        <f>($A96*H$94)-$B96</f>
        <v>57.606666666666655</v>
      </c>
      <c r="S96" s="14" t="s">
        <v>0</v>
      </c>
    </row>
    <row r="97" spans="1:24" ht="15">
      <c r="A97" s="150" t="s">
        <v>0</v>
      </c>
      <c r="B97" s="197"/>
      <c r="C97" s="152"/>
      <c r="D97" s="219"/>
      <c r="E97" s="219"/>
      <c r="F97" s="219"/>
      <c r="G97" s="219"/>
      <c r="H97" s="218"/>
      <c r="K97" s="14"/>
      <c r="L97" s="15"/>
      <c r="S97" s="14" t="s">
        <v>0</v>
      </c>
      <c r="X97" s="38" t="s">
        <v>0</v>
      </c>
    </row>
    <row r="98" spans="1:24" ht="15">
      <c r="A98" s="150">
        <f>ROUND(A100*(1-($A$107)),0)</f>
        <v>11</v>
      </c>
      <c r="B98" s="196">
        <f>($G$49-$G$43-$G$44-$G$45)+($A98*($F$43+$F$44+$F$45)-($G$19+$G$20)+(($A98/$A$100)*($G$19+$G$20)))</f>
        <v>246.6816666666667</v>
      </c>
      <c r="C98" s="151"/>
      <c r="D98" s="217">
        <f>($A98*D$94)-$B98</f>
        <v>-26.6816666666667</v>
      </c>
      <c r="E98" s="217">
        <f>($A98*E$94)-$B98</f>
        <v>0.8183333333332996</v>
      </c>
      <c r="F98" s="217">
        <f>($A98*F$94)-$B98</f>
        <v>28.3183333333333</v>
      </c>
      <c r="G98" s="217">
        <f>($A98*G$94)-$B98</f>
        <v>55.8183333333333</v>
      </c>
      <c r="H98" s="218">
        <f>($A98*H$94)-$B98</f>
        <v>83.3183333333333</v>
      </c>
      <c r="K98" s="14"/>
      <c r="L98" s="15"/>
      <c r="S98" s="14" t="s">
        <v>0</v>
      </c>
      <c r="X98" s="38" t="s">
        <v>0</v>
      </c>
    </row>
    <row r="99" spans="1:24" ht="15">
      <c r="A99" s="150" t="s">
        <v>0</v>
      </c>
      <c r="B99" s="197"/>
      <c r="C99" s="152"/>
      <c r="D99" s="219"/>
      <c r="E99" s="219"/>
      <c r="F99" s="219"/>
      <c r="G99" s="219"/>
      <c r="H99" s="218"/>
      <c r="K99" s="14"/>
      <c r="L99" s="15"/>
      <c r="S99" s="14" t="s">
        <v>0</v>
      </c>
      <c r="X99" s="38" t="s">
        <v>0</v>
      </c>
    </row>
    <row r="100" spans="1:24" ht="15">
      <c r="A100" s="150">
        <f>E10</f>
        <v>12</v>
      </c>
      <c r="B100" s="196">
        <f>($G$49-$G$43-$G$44-$G$45)+($A100*($F$43+$F$44+$F$45)-($G$19+$G$20)+(($A100/$A$100)*($G$19+$G$20)))</f>
        <v>250.97000000000003</v>
      </c>
      <c r="C100" s="151"/>
      <c r="D100" s="217">
        <f>($A100*D$94)-$B100</f>
        <v>-10.970000000000027</v>
      </c>
      <c r="E100" s="217">
        <f>($A100*E$94)-$B100</f>
        <v>19.029999999999973</v>
      </c>
      <c r="F100" s="217">
        <f>($A100*F$94)-$B100</f>
        <v>49.02999999999997</v>
      </c>
      <c r="G100" s="217">
        <f>($A100*G$94)-$B100</f>
        <v>79.02999999999997</v>
      </c>
      <c r="H100" s="218">
        <f>($A100*H$94)-$B100</f>
        <v>109.02999999999997</v>
      </c>
      <c r="K100" s="14"/>
      <c r="L100" s="15"/>
      <c r="S100" s="14" t="s">
        <v>0</v>
      </c>
      <c r="X100" s="38" t="s">
        <v>0</v>
      </c>
    </row>
    <row r="101" spans="1:19" ht="15">
      <c r="A101" s="150" t="s">
        <v>0</v>
      </c>
      <c r="B101" s="197"/>
      <c r="C101" s="152"/>
      <c r="D101" s="219"/>
      <c r="E101" s="219"/>
      <c r="F101" s="219"/>
      <c r="G101" s="219"/>
      <c r="H101" s="218"/>
      <c r="K101" s="14"/>
      <c r="L101" s="15"/>
      <c r="S101" s="14" t="s">
        <v>0</v>
      </c>
    </row>
    <row r="102" spans="1:24" ht="15">
      <c r="A102" s="150">
        <f>ROUND(A100*(1+(1*$A$107)),0)</f>
        <v>13</v>
      </c>
      <c r="B102" s="196">
        <f>($G$49-$G$43-$G$44-$G$45)+($A102*($F$43+$F$44+$F$45)-($G$19+$G$20)+(($A102/$A$100)*($G$19+$G$20)))</f>
        <v>255.25833333333335</v>
      </c>
      <c r="C102" s="151"/>
      <c r="D102" s="217">
        <f>($A102*D$94)-$B102</f>
        <v>4.741666666666646</v>
      </c>
      <c r="E102" s="217">
        <f>($A102*E$94)-$B102</f>
        <v>37.241666666666646</v>
      </c>
      <c r="F102" s="217">
        <f>($A102*F$94)-$B102</f>
        <v>69.74166666666665</v>
      </c>
      <c r="G102" s="217">
        <f>($A102*G$94)-$B102</f>
        <v>102.24166666666665</v>
      </c>
      <c r="H102" s="218">
        <f>($A102*H$94)-$B102</f>
        <v>134.74166666666665</v>
      </c>
      <c r="K102" s="14"/>
      <c r="L102" s="15"/>
      <c r="S102" s="14" t="s">
        <v>0</v>
      </c>
      <c r="X102" s="38" t="s">
        <v>0</v>
      </c>
    </row>
    <row r="103" spans="1:19" ht="15">
      <c r="A103" s="154"/>
      <c r="B103" s="197"/>
      <c r="C103" s="152"/>
      <c r="D103" s="219"/>
      <c r="E103" s="219"/>
      <c r="F103" s="219"/>
      <c r="G103" s="219"/>
      <c r="H103" s="218"/>
      <c r="K103" s="14"/>
      <c r="L103" s="15"/>
      <c r="S103" s="14" t="s">
        <v>0</v>
      </c>
    </row>
    <row r="104" spans="1:24" ht="15">
      <c r="A104" s="150">
        <f>ROUND(A100*(1+(2*$A$107)),0)</f>
        <v>14</v>
      </c>
      <c r="B104" s="196">
        <f>($G$49-$G$43-$G$44-$G$45)+($A104*($F$43+$F$44+$F$45)-($G$19+$G$20)+(($A104/$A$100)*($G$19+$G$20)))</f>
        <v>259.5466666666667</v>
      </c>
      <c r="C104" s="151"/>
      <c r="D104" s="217">
        <f>($A104*D$94)-$B104</f>
        <v>20.45333333333332</v>
      </c>
      <c r="E104" s="217">
        <f>($A104*E$94)-$B104</f>
        <v>55.45333333333332</v>
      </c>
      <c r="F104" s="217">
        <f>($A104*F$94)-$B104</f>
        <v>90.45333333333332</v>
      </c>
      <c r="G104" s="217">
        <f>($A104*G$94)-$B104</f>
        <v>125.45333333333332</v>
      </c>
      <c r="H104" s="218">
        <f>($A104*H$94)-$B104</f>
        <v>160.45333333333332</v>
      </c>
      <c r="K104" s="14"/>
      <c r="S104" s="14" t="s">
        <v>0</v>
      </c>
      <c r="X104" s="38" t="s">
        <v>0</v>
      </c>
    </row>
    <row r="105" spans="1:19" ht="15.75" thickBot="1">
      <c r="A105" s="155"/>
      <c r="B105" s="198"/>
      <c r="C105" s="156"/>
      <c r="D105" s="156"/>
      <c r="E105" s="156"/>
      <c r="F105" s="157"/>
      <c r="G105" s="156"/>
      <c r="H105" s="158"/>
      <c r="K105" s="14"/>
      <c r="L105" s="15"/>
      <c r="S105" s="14" t="s">
        <v>0</v>
      </c>
    </row>
    <row r="106" spans="1:24" ht="15">
      <c r="A106" s="80"/>
      <c r="K106" s="14"/>
      <c r="S106" s="14" t="s">
        <v>0</v>
      </c>
      <c r="X106" s="38" t="s">
        <v>0</v>
      </c>
    </row>
    <row r="107" spans="1:19" ht="15.75">
      <c r="A107" s="93">
        <v>0.1</v>
      </c>
      <c r="B107" s="8" t="s">
        <v>72</v>
      </c>
      <c r="K107" s="14"/>
      <c r="L107" s="15"/>
      <c r="S107" s="14" t="s">
        <v>0</v>
      </c>
    </row>
    <row r="108" spans="1:24" ht="15.75" thickBot="1">
      <c r="A108" s="80"/>
      <c r="K108" s="14"/>
      <c r="S108" s="14" t="s">
        <v>0</v>
      </c>
      <c r="X108" s="38" t="s">
        <v>0</v>
      </c>
    </row>
    <row r="109" spans="1:19" ht="16.5" thickBot="1">
      <c r="A109" s="94"/>
      <c r="B109" s="95" t="s">
        <v>63</v>
      </c>
      <c r="C109" s="95"/>
      <c r="D109" s="96"/>
      <c r="E109" s="96"/>
      <c r="F109" s="97"/>
      <c r="G109" s="96"/>
      <c r="H109" s="98"/>
      <c r="K109" s="14"/>
      <c r="L109" s="15"/>
      <c r="S109" s="14" t="s">
        <v>0</v>
      </c>
    </row>
    <row r="110" spans="1:24" ht="15">
      <c r="A110" s="94"/>
      <c r="B110" s="96"/>
      <c r="C110" s="96"/>
      <c r="D110" s="96"/>
      <c r="E110" s="99"/>
      <c r="F110" s="100" t="s">
        <v>1</v>
      </c>
      <c r="G110" s="99" t="s">
        <v>2</v>
      </c>
      <c r="H110" s="101"/>
      <c r="K110" s="14"/>
      <c r="S110" s="14" t="s">
        <v>0</v>
      </c>
      <c r="X110" s="38" t="s">
        <v>0</v>
      </c>
    </row>
    <row r="111" spans="1:24" ht="15">
      <c r="A111" s="102" t="s">
        <v>54</v>
      </c>
      <c r="B111" s="26" t="s">
        <v>69</v>
      </c>
      <c r="C111" s="26"/>
      <c r="D111" s="27" t="s">
        <v>4</v>
      </c>
      <c r="E111" s="28" t="s">
        <v>5</v>
      </c>
      <c r="F111" s="29" t="s">
        <v>6</v>
      </c>
      <c r="G111" s="28" t="s">
        <v>7</v>
      </c>
      <c r="H111" s="103" t="s">
        <v>25</v>
      </c>
      <c r="K111" s="14"/>
      <c r="S111" s="14"/>
      <c r="X111" s="38"/>
    </row>
    <row r="112" spans="1:24" ht="15">
      <c r="A112" s="180"/>
      <c r="B112" s="159" t="s">
        <v>79</v>
      </c>
      <c r="C112" s="160"/>
      <c r="D112" s="161" t="s">
        <v>79</v>
      </c>
      <c r="E112" s="162"/>
      <c r="F112" s="1" t="s">
        <v>79</v>
      </c>
      <c r="G112" s="228" t="str">
        <f>IF(E112=0," ",ROUND((E112*F112),2))</f>
        <v> </v>
      </c>
      <c r="H112" s="163"/>
      <c r="K112" s="105"/>
      <c r="L112" s="106"/>
      <c r="M112" s="106"/>
      <c r="N112" s="106"/>
      <c r="S112" s="14"/>
      <c r="X112" s="38"/>
    </row>
    <row r="113" spans="1:24" ht="15">
      <c r="A113" s="181" t="s">
        <v>79</v>
      </c>
      <c r="B113" s="159" t="s">
        <v>79</v>
      </c>
      <c r="C113" s="160"/>
      <c r="D113" s="161" t="s">
        <v>79</v>
      </c>
      <c r="E113" s="162"/>
      <c r="F113" s="1" t="s">
        <v>79</v>
      </c>
      <c r="G113" s="228" t="str">
        <f aca="true" t="shared" si="5" ref="G113:G120">IF(E113=0," ",ROUND((E113*F113),2))</f>
        <v> </v>
      </c>
      <c r="H113" s="163"/>
      <c r="K113" s="105"/>
      <c r="L113" s="106"/>
      <c r="M113" s="106"/>
      <c r="N113" s="106"/>
      <c r="S113" s="14" t="s">
        <v>0</v>
      </c>
      <c r="X113" s="38" t="s">
        <v>0</v>
      </c>
    </row>
    <row r="114" spans="1:24" s="52" customFormat="1" ht="15">
      <c r="A114" s="180" t="s">
        <v>81</v>
      </c>
      <c r="B114" s="160" t="s">
        <v>157</v>
      </c>
      <c r="C114" s="160"/>
      <c r="D114" s="161" t="s">
        <v>28</v>
      </c>
      <c r="E114" s="162">
        <v>2</v>
      </c>
      <c r="F114" s="1">
        <v>3.4</v>
      </c>
      <c r="G114" s="228">
        <f t="shared" si="5"/>
        <v>6.8</v>
      </c>
      <c r="H114" s="163" t="s">
        <v>164</v>
      </c>
      <c r="K114" s="226"/>
      <c r="L114" s="227"/>
      <c r="M114" s="227"/>
      <c r="N114" s="227"/>
      <c r="S114" s="54" t="s">
        <v>0</v>
      </c>
      <c r="X114" s="55" t="s">
        <v>0</v>
      </c>
    </row>
    <row r="115" spans="1:24" s="52" customFormat="1" ht="15">
      <c r="A115" s="181" t="s">
        <v>81</v>
      </c>
      <c r="B115" s="160" t="s">
        <v>158</v>
      </c>
      <c r="C115" s="160"/>
      <c r="D115" s="161" t="s">
        <v>28</v>
      </c>
      <c r="E115" s="162">
        <v>0.5</v>
      </c>
      <c r="F115" s="1">
        <v>0.98</v>
      </c>
      <c r="G115" s="228">
        <f t="shared" si="5"/>
        <v>0.49</v>
      </c>
      <c r="H115" s="163" t="s">
        <v>164</v>
      </c>
      <c r="K115" s="226"/>
      <c r="L115" s="227"/>
      <c r="M115" s="227"/>
      <c r="N115" s="227"/>
      <c r="S115" s="54" t="s">
        <v>0</v>
      </c>
      <c r="X115" s="55" t="s">
        <v>0</v>
      </c>
    </row>
    <row r="116" spans="1:24" s="52" customFormat="1" ht="15">
      <c r="A116" s="181" t="s">
        <v>81</v>
      </c>
      <c r="B116" s="160" t="s">
        <v>67</v>
      </c>
      <c r="C116" s="160"/>
      <c r="D116" s="161" t="s">
        <v>29</v>
      </c>
      <c r="E116" s="162">
        <v>1.6</v>
      </c>
      <c r="F116" s="1">
        <v>2.2</v>
      </c>
      <c r="G116" s="228">
        <f t="shared" si="5"/>
        <v>3.52</v>
      </c>
      <c r="H116" s="163" t="s">
        <v>164</v>
      </c>
      <c r="K116" s="226"/>
      <c r="L116" s="227"/>
      <c r="M116" s="227"/>
      <c r="N116" s="227"/>
      <c r="S116" s="54"/>
      <c r="X116" s="55"/>
    </row>
    <row r="117" spans="1:24" s="52" customFormat="1" ht="15">
      <c r="A117" s="180" t="s">
        <v>81</v>
      </c>
      <c r="B117" s="160" t="s">
        <v>68</v>
      </c>
      <c r="C117" s="160"/>
      <c r="D117" s="161" t="s">
        <v>28</v>
      </c>
      <c r="E117" s="162">
        <v>1.67</v>
      </c>
      <c r="F117" s="1">
        <v>11.96</v>
      </c>
      <c r="G117" s="228">
        <f t="shared" si="5"/>
        <v>19.97</v>
      </c>
      <c r="H117" s="163" t="s">
        <v>164</v>
      </c>
      <c r="K117" s="226"/>
      <c r="L117" s="227"/>
      <c r="M117" s="227"/>
      <c r="N117" s="227"/>
      <c r="S117" s="54"/>
      <c r="X117" s="55"/>
    </row>
    <row r="118" spans="1:24" s="52" customFormat="1" ht="15">
      <c r="A118" s="181" t="s">
        <v>79</v>
      </c>
      <c r="B118" s="159" t="s">
        <v>79</v>
      </c>
      <c r="C118" s="160"/>
      <c r="D118" s="161" t="s">
        <v>79</v>
      </c>
      <c r="E118" s="162"/>
      <c r="F118" s="1" t="s">
        <v>79</v>
      </c>
      <c r="G118" s="228" t="str">
        <f t="shared" si="5"/>
        <v> </v>
      </c>
      <c r="H118" s="163"/>
      <c r="K118" s="226"/>
      <c r="L118" s="227"/>
      <c r="M118" s="227"/>
      <c r="N118" s="227"/>
      <c r="S118" s="54"/>
      <c r="X118" s="55"/>
    </row>
    <row r="119" spans="1:24" s="52" customFormat="1" ht="15">
      <c r="A119" s="181"/>
      <c r="B119" s="160"/>
      <c r="C119" s="160"/>
      <c r="D119" s="161"/>
      <c r="E119" s="162"/>
      <c r="F119" s="1"/>
      <c r="G119" s="228"/>
      <c r="H119" s="163"/>
      <c r="K119" s="226"/>
      <c r="L119" s="227"/>
      <c r="M119" s="227"/>
      <c r="N119" s="227"/>
      <c r="S119" s="54" t="s">
        <v>0</v>
      </c>
      <c r="X119" s="55" t="s">
        <v>0</v>
      </c>
    </row>
    <row r="120" spans="1:24" s="52" customFormat="1" ht="15">
      <c r="A120" s="181" t="s">
        <v>79</v>
      </c>
      <c r="B120" s="159" t="s">
        <v>79</v>
      </c>
      <c r="C120" s="160"/>
      <c r="D120" s="161" t="s">
        <v>79</v>
      </c>
      <c r="E120" s="162"/>
      <c r="F120" s="1" t="s">
        <v>79</v>
      </c>
      <c r="G120" s="228" t="str">
        <f t="shared" si="5"/>
        <v> </v>
      </c>
      <c r="H120" s="163"/>
      <c r="K120" s="226"/>
      <c r="L120" s="227"/>
      <c r="M120" s="227"/>
      <c r="N120" s="227"/>
      <c r="S120" s="54" t="s">
        <v>0</v>
      </c>
      <c r="X120" s="55" t="s">
        <v>0</v>
      </c>
    </row>
    <row r="121" spans="1:24" ht="15">
      <c r="A121" s="104" t="s">
        <v>82</v>
      </c>
      <c r="B121" s="160" t="s">
        <v>97</v>
      </c>
      <c r="C121" s="43"/>
      <c r="D121" s="44"/>
      <c r="E121" s="107"/>
      <c r="F121" s="108"/>
      <c r="G121" s="109"/>
      <c r="H121" s="110"/>
      <c r="K121" s="105"/>
      <c r="L121" s="106"/>
      <c r="M121" s="106"/>
      <c r="N121" s="106"/>
      <c r="S121" s="14" t="s">
        <v>0</v>
      </c>
      <c r="X121" s="38" t="s">
        <v>0</v>
      </c>
    </row>
    <row r="122" spans="1:24" ht="15.75" thickBot="1">
      <c r="A122" s="111"/>
      <c r="B122" s="213"/>
      <c r="C122" s="89"/>
      <c r="D122" s="89"/>
      <c r="E122" s="89"/>
      <c r="F122" s="62"/>
      <c r="G122" s="229"/>
      <c r="H122" s="112"/>
      <c r="K122" s="14"/>
      <c r="L122" s="15"/>
      <c r="M122" s="15"/>
      <c r="N122" s="15"/>
      <c r="S122" s="14" t="s">
        <v>0</v>
      </c>
      <c r="X122" s="38" t="s">
        <v>0</v>
      </c>
    </row>
    <row r="123" spans="1:24" ht="15">
      <c r="A123" s="113"/>
      <c r="E123" s="80"/>
      <c r="F123" s="114"/>
      <c r="G123" s="80"/>
      <c r="H123" s="80"/>
      <c r="K123" s="14"/>
      <c r="L123" s="15"/>
      <c r="S123" s="14" t="s">
        <v>0</v>
      </c>
      <c r="X123" s="38" t="s">
        <v>0</v>
      </c>
    </row>
    <row r="124" spans="2:24" ht="15" customHeight="1">
      <c r="B124" s="126"/>
      <c r="C124" s="126"/>
      <c r="D124" s="126"/>
      <c r="E124" s="164" t="s">
        <v>66</v>
      </c>
      <c r="F124" s="165"/>
      <c r="G124" s="166"/>
      <c r="H124" s="166"/>
      <c r="K124" s="14"/>
      <c r="L124" s="15"/>
      <c r="S124" s="14"/>
      <c r="X124" s="38"/>
    </row>
    <row r="125" spans="2:24" ht="15" customHeight="1">
      <c r="B125" s="126"/>
      <c r="C125" s="126"/>
      <c r="D125" s="126"/>
      <c r="E125" s="164" t="s">
        <v>65</v>
      </c>
      <c r="F125" s="167"/>
      <c r="G125" s="126"/>
      <c r="H125" s="166"/>
      <c r="K125" s="14"/>
      <c r="L125" s="15"/>
      <c r="S125" s="14"/>
      <c r="X125" s="38"/>
    </row>
    <row r="126" spans="5:24" ht="15" customHeight="1">
      <c r="E126" s="115"/>
      <c r="H126" s="80"/>
      <c r="K126" s="14"/>
      <c r="L126" s="15"/>
      <c r="S126" s="14"/>
      <c r="X126" s="38"/>
    </row>
    <row r="127" spans="5:24" ht="15" customHeight="1">
      <c r="E127" s="115"/>
      <c r="H127" s="80"/>
      <c r="K127" s="14"/>
      <c r="L127" s="15"/>
      <c r="S127" s="14"/>
      <c r="X127" s="38"/>
    </row>
    <row r="128" spans="5:24" ht="15" customHeight="1">
      <c r="E128" s="115"/>
      <c r="H128" s="80"/>
      <c r="K128" s="14"/>
      <c r="L128" s="15"/>
      <c r="S128" s="14"/>
      <c r="X128" s="38"/>
    </row>
    <row r="129" spans="5:24" ht="15" customHeight="1">
      <c r="E129" s="115"/>
      <c r="H129" s="80"/>
      <c r="K129" s="14"/>
      <c r="L129" s="15"/>
      <c r="S129" s="14"/>
      <c r="X129" s="38"/>
    </row>
    <row r="130" spans="5:24" ht="15" customHeight="1">
      <c r="E130" s="115"/>
      <c r="H130" s="80"/>
      <c r="K130" s="14"/>
      <c r="L130" s="15"/>
      <c r="S130" s="14"/>
      <c r="X130" s="38"/>
    </row>
    <row r="131" spans="5:24" ht="15" customHeight="1">
      <c r="E131" s="115"/>
      <c r="H131" s="80"/>
      <c r="K131" s="14"/>
      <c r="L131" s="15"/>
      <c r="S131" s="14"/>
      <c r="X131" s="38"/>
    </row>
    <row r="132" spans="5:24" ht="15" customHeight="1">
      <c r="E132" s="115"/>
      <c r="H132" s="80"/>
      <c r="K132" s="14"/>
      <c r="L132" s="15"/>
      <c r="S132" s="14"/>
      <c r="X132" s="38"/>
    </row>
    <row r="133" spans="5:24" ht="15" customHeight="1">
      <c r="E133" s="115"/>
      <c r="H133" s="80"/>
      <c r="K133" s="14"/>
      <c r="L133" s="15"/>
      <c r="S133" s="14"/>
      <c r="X133" s="38"/>
    </row>
    <row r="134" spans="5:24" ht="15" customHeight="1">
      <c r="E134" s="115"/>
      <c r="H134" s="80"/>
      <c r="K134" s="14"/>
      <c r="L134" s="15"/>
      <c r="S134" s="14"/>
      <c r="X134" s="38"/>
    </row>
    <row r="135" spans="5:24" ht="15" customHeight="1">
      <c r="E135" s="115"/>
      <c r="H135" s="80"/>
      <c r="K135" s="14"/>
      <c r="L135" s="15"/>
      <c r="S135" s="14"/>
      <c r="X135" s="38"/>
    </row>
    <row r="136" spans="1:24" ht="15" customHeight="1">
      <c r="A136" s="80"/>
      <c r="E136" s="80"/>
      <c r="F136" s="114"/>
      <c r="G136" s="80"/>
      <c r="K136" s="14"/>
      <c r="L136" s="15"/>
      <c r="S136" s="14" t="s">
        <v>0</v>
      </c>
      <c r="X136" s="38" t="s">
        <v>0</v>
      </c>
    </row>
    <row r="137" spans="1:24" ht="15" customHeight="1">
      <c r="A137" s="80"/>
      <c r="B137" s="80"/>
      <c r="C137" s="80"/>
      <c r="D137" s="80"/>
      <c r="E137" s="80"/>
      <c r="F137" s="116"/>
      <c r="G137" s="80"/>
      <c r="H137" s="80"/>
      <c r="K137" s="14"/>
      <c r="S137" s="14" t="s">
        <v>0</v>
      </c>
      <c r="X137" s="38" t="s">
        <v>0</v>
      </c>
    </row>
    <row r="138" ht="15"/>
    <row r="139" ht="15"/>
    <row r="140" ht="15">
      <c r="F140" s="117"/>
    </row>
    <row r="141" spans="2:6" ht="15">
      <c r="B141" s="15"/>
      <c r="C141" s="15"/>
      <c r="D141" s="15"/>
      <c r="E141" s="15"/>
      <c r="F141" s="117"/>
    </row>
    <row r="142" spans="2:6" ht="15">
      <c r="B142" s="15"/>
      <c r="C142" s="15"/>
      <c r="D142" s="15"/>
      <c r="E142" s="15"/>
      <c r="F142" s="117"/>
    </row>
    <row r="143" spans="2:6" ht="15">
      <c r="B143" s="15"/>
      <c r="C143" s="15"/>
      <c r="D143" s="15"/>
      <c r="E143" s="15"/>
      <c r="F143" s="117"/>
    </row>
    <row r="144" spans="1:6" ht="15">
      <c r="A144" s="8" t="s">
        <v>111</v>
      </c>
      <c r="B144" s="15"/>
      <c r="C144" s="15"/>
      <c r="D144" s="15"/>
      <c r="E144" s="15"/>
      <c r="F144" s="117"/>
    </row>
    <row r="145" spans="2:14" ht="15">
      <c r="B145" s="15"/>
      <c r="C145" s="15"/>
      <c r="D145" s="15"/>
      <c r="E145" s="15"/>
      <c r="L145" s="15"/>
      <c r="M145" s="80"/>
      <c r="N145" s="80"/>
    </row>
    <row r="146" spans="2:3" ht="15">
      <c r="B146" s="15"/>
      <c r="C146" s="15"/>
    </row>
    <row r="147" spans="2:15" ht="15">
      <c r="B147" s="15"/>
      <c r="C147" s="15"/>
      <c r="K147" s="15"/>
      <c r="L147" s="80"/>
      <c r="M147" s="80"/>
      <c r="N147" s="80"/>
      <c r="O147" s="32"/>
    </row>
    <row r="148" spans="2:14" ht="15">
      <c r="B148" s="15"/>
      <c r="C148" s="15"/>
      <c r="K148" s="15"/>
      <c r="L148" s="80"/>
      <c r="M148" s="80"/>
      <c r="N148" s="80"/>
    </row>
    <row r="149" spans="2:14" ht="15">
      <c r="B149" s="15"/>
      <c r="C149" s="15"/>
      <c r="K149" s="15"/>
      <c r="L149" s="80"/>
      <c r="M149" s="80"/>
      <c r="N149" s="80"/>
    </row>
    <row r="150" spans="2:14" ht="15">
      <c r="B150" s="15"/>
      <c r="C150" s="15"/>
      <c r="K150" s="15"/>
      <c r="L150" s="80"/>
      <c r="M150" s="80"/>
      <c r="N150" s="80"/>
    </row>
    <row r="151" spans="2:14" ht="15">
      <c r="B151" s="15"/>
      <c r="C151" s="15"/>
      <c r="K151" s="15"/>
      <c r="L151" s="80"/>
      <c r="M151" s="80"/>
      <c r="N151" s="80"/>
    </row>
    <row r="152" spans="1:14" ht="15">
      <c r="A152" s="8" t="s">
        <v>81</v>
      </c>
      <c r="B152" s="8" t="s">
        <v>98</v>
      </c>
      <c r="K152" s="15"/>
      <c r="L152" s="80"/>
      <c r="M152" s="80"/>
      <c r="N152" s="80"/>
    </row>
    <row r="153" spans="1:14" ht="15">
      <c r="A153" s="8" t="s">
        <v>83</v>
      </c>
      <c r="B153" s="8" t="s">
        <v>99</v>
      </c>
      <c r="F153" s="117"/>
      <c r="K153" s="15"/>
      <c r="L153" s="80"/>
      <c r="M153" s="80"/>
      <c r="N153" s="80"/>
    </row>
    <row r="154" spans="1:5" ht="15">
      <c r="A154" s="8" t="s">
        <v>84</v>
      </c>
      <c r="B154" s="15" t="s">
        <v>100</v>
      </c>
      <c r="C154" s="15"/>
      <c r="D154" s="15"/>
      <c r="E154" s="15"/>
    </row>
    <row r="155" spans="1:14" ht="15">
      <c r="A155" s="8" t="s">
        <v>104</v>
      </c>
      <c r="B155" s="15" t="s">
        <v>101</v>
      </c>
      <c r="C155" s="15"/>
      <c r="K155" s="15"/>
      <c r="L155" s="80"/>
      <c r="M155" s="80"/>
      <c r="N155" s="80"/>
    </row>
    <row r="156" spans="1:14" ht="15">
      <c r="A156" s="8" t="s">
        <v>103</v>
      </c>
      <c r="B156" s="15" t="s">
        <v>102</v>
      </c>
      <c r="C156" s="15"/>
      <c r="K156" s="15"/>
      <c r="L156" s="80"/>
      <c r="M156" s="80"/>
      <c r="N156" s="80"/>
    </row>
    <row r="157" spans="1:14" ht="15">
      <c r="A157" s="8" t="s">
        <v>105</v>
      </c>
      <c r="B157" s="15" t="s">
        <v>106</v>
      </c>
      <c r="C157" s="15"/>
      <c r="K157" s="15"/>
      <c r="L157" s="80"/>
      <c r="M157" s="80"/>
      <c r="N157" s="80"/>
    </row>
    <row r="158" spans="1:14" ht="15">
      <c r="A158" s="8" t="s">
        <v>107</v>
      </c>
      <c r="B158" s="15" t="s">
        <v>108</v>
      </c>
      <c r="C158" s="15"/>
      <c r="K158" s="15"/>
      <c r="L158" s="80"/>
      <c r="M158" s="80"/>
      <c r="N158" s="80"/>
    </row>
    <row r="159" spans="1:3" ht="15">
      <c r="A159" s="8" t="s">
        <v>109</v>
      </c>
      <c r="B159" s="15" t="s">
        <v>110</v>
      </c>
      <c r="C159" s="15"/>
    </row>
    <row r="160" spans="2:14" ht="15">
      <c r="B160" s="15"/>
      <c r="C160" s="15"/>
      <c r="K160" s="15"/>
      <c r="L160" s="80"/>
      <c r="M160" s="80"/>
      <c r="N160" s="80"/>
    </row>
    <row r="161" spans="2:14" ht="15">
      <c r="B161" s="15"/>
      <c r="C161" s="15"/>
      <c r="K161" s="15"/>
      <c r="L161" s="80"/>
      <c r="M161" s="80"/>
      <c r="N161" s="80"/>
    </row>
    <row r="162" spans="2:14" ht="15">
      <c r="B162" s="15"/>
      <c r="C162" s="15"/>
      <c r="K162" s="15"/>
      <c r="L162" s="80"/>
      <c r="M162" s="80"/>
      <c r="N162" s="80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0"/>
      <c r="C197" s="15"/>
    </row>
    <row r="198" spans="2:3" ht="15">
      <c r="B198" s="15"/>
      <c r="C198" s="15"/>
    </row>
    <row r="199" spans="1:3" ht="15">
      <c r="A199" s="220" t="s">
        <v>113</v>
      </c>
      <c r="B199" s="15" t="s">
        <v>128</v>
      </c>
      <c r="C199" s="15"/>
    </row>
    <row r="200" spans="1:3" ht="15">
      <c r="A200" s="221" t="s">
        <v>112</v>
      </c>
      <c r="B200" s="15"/>
      <c r="C200" s="15"/>
    </row>
    <row r="201" spans="1:3" ht="15">
      <c r="A201" s="220" t="s">
        <v>114</v>
      </c>
      <c r="B201" s="15" t="s">
        <v>115</v>
      </c>
      <c r="C201" s="15"/>
    </row>
    <row r="202" spans="1:3" ht="15">
      <c r="A202" s="220" t="s">
        <v>116</v>
      </c>
      <c r="B202" s="15" t="s">
        <v>117</v>
      </c>
      <c r="C202" s="15"/>
    </row>
    <row r="203" spans="1:3" ht="15">
      <c r="A203" s="220" t="s">
        <v>118</v>
      </c>
      <c r="B203" s="15" t="s">
        <v>119</v>
      </c>
      <c r="C203" s="15"/>
    </row>
    <row r="204" spans="1:3" ht="15">
      <c r="A204" s="220" t="s">
        <v>120</v>
      </c>
      <c r="B204" s="15" t="s">
        <v>121</v>
      </c>
      <c r="C204" s="15"/>
    </row>
    <row r="205" spans="1:3" ht="15">
      <c r="A205" s="220" t="s">
        <v>122</v>
      </c>
      <c r="B205" s="15" t="s">
        <v>123</v>
      </c>
      <c r="C205" s="15"/>
    </row>
    <row r="206" spans="1:3" ht="15">
      <c r="A206" s="220" t="s">
        <v>129</v>
      </c>
      <c r="B206" s="15" t="s">
        <v>126</v>
      </c>
      <c r="C206" s="15"/>
    </row>
    <row r="207" spans="1:3" ht="15">
      <c r="A207" s="220" t="s">
        <v>130</v>
      </c>
      <c r="B207" s="15" t="s">
        <v>127</v>
      </c>
      <c r="C207" s="15"/>
    </row>
    <row r="208" spans="1:3" ht="15">
      <c r="A208" s="220" t="s">
        <v>131</v>
      </c>
      <c r="B208" s="15" t="s">
        <v>125</v>
      </c>
      <c r="C208" s="15"/>
    </row>
    <row r="209" spans="1:3" ht="15">
      <c r="A209" s="220" t="s">
        <v>132</v>
      </c>
      <c r="B209" s="15" t="s">
        <v>124</v>
      </c>
      <c r="C209" s="15"/>
    </row>
    <row r="210" spans="1:3" ht="15">
      <c r="A210" s="220" t="s">
        <v>133</v>
      </c>
      <c r="B210" s="15" t="s">
        <v>134</v>
      </c>
      <c r="C210" s="15"/>
    </row>
    <row r="211" spans="1:3" ht="15">
      <c r="A211" s="220" t="s">
        <v>135</v>
      </c>
      <c r="B211" s="15" t="s">
        <v>139</v>
      </c>
      <c r="C211" s="15"/>
    </row>
    <row r="212" spans="1:3" ht="15">
      <c r="A212" s="220" t="s">
        <v>136</v>
      </c>
      <c r="B212" s="15" t="s">
        <v>137</v>
      </c>
      <c r="C212" s="15"/>
    </row>
    <row r="213" spans="1:3" ht="15">
      <c r="A213" s="220" t="s">
        <v>138</v>
      </c>
      <c r="B213" s="15" t="s">
        <v>139</v>
      </c>
      <c r="C213" s="15"/>
    </row>
    <row r="214" spans="1:3" ht="15">
      <c r="A214" s="220" t="s">
        <v>140</v>
      </c>
      <c r="B214" s="15" t="s">
        <v>144</v>
      </c>
      <c r="C214" s="15"/>
    </row>
    <row r="215" spans="1:2" ht="15">
      <c r="A215" s="220" t="s">
        <v>141</v>
      </c>
      <c r="B215" s="8" t="s">
        <v>142</v>
      </c>
    </row>
    <row r="216" spans="1:2" ht="15">
      <c r="A216" s="220" t="s">
        <v>143</v>
      </c>
      <c r="B216" s="8" t="s">
        <v>142</v>
      </c>
    </row>
    <row r="217" spans="1:2" ht="15">
      <c r="A217" s="220" t="s">
        <v>145</v>
      </c>
      <c r="B217" s="8" t="s">
        <v>146</v>
      </c>
    </row>
    <row r="218" spans="1:2" ht="15">
      <c r="A218" s="220" t="s">
        <v>147</v>
      </c>
      <c r="B218" s="8" t="s">
        <v>148</v>
      </c>
    </row>
    <row r="219" ht="15">
      <c r="A219" s="220"/>
    </row>
    <row r="220" ht="15">
      <c r="A220" s="220"/>
    </row>
    <row r="221" ht="15">
      <c r="A221" s="220"/>
    </row>
    <row r="222" ht="15">
      <c r="A222" s="220"/>
    </row>
    <row r="223" ht="15">
      <c r="A223" s="220"/>
    </row>
    <row r="224" ht="15">
      <c r="A224" s="220"/>
    </row>
    <row r="225" ht="15">
      <c r="A225" s="220"/>
    </row>
    <row r="226" ht="15">
      <c r="A226" s="220"/>
    </row>
    <row r="227" ht="15">
      <c r="A227" s="220"/>
    </row>
    <row r="228" ht="15">
      <c r="A228" s="220"/>
    </row>
    <row r="229" ht="15">
      <c r="A229" s="220"/>
    </row>
    <row r="230" ht="15">
      <c r="A230" s="220"/>
    </row>
  </sheetData>
  <sheetProtection/>
  <mergeCells count="2">
    <mergeCell ref="E48:F48"/>
    <mergeCell ref="A3:H3"/>
  </mergeCells>
  <conditionalFormatting sqref="E76:H82 D80:D82 D83:H84 D76:D78 D73:H75">
    <cfRule type="cellIs" priority="1" dxfId="0" operator="equal" stopIfTrue="1">
      <formula>0</formula>
    </cfRule>
  </conditionalFormatting>
  <dataValidations count="1">
    <dataValidation type="list" showInputMessage="1" showErrorMessage="1" sqref="A112:A120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5" r:id="rId4"/>
  <rowBreaks count="1" manualBreakCount="1">
    <brk id="64" max="7" man="1"/>
  </rowBreaks>
  <ignoredErrors>
    <ignoredError sqref="E29 E27 E19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2007-08-30T11:51:09Z</cp:lastPrinted>
  <dcterms:created xsi:type="dcterms:W3CDTF">1999-09-14T15:50:48Z</dcterms:created>
  <dcterms:modified xsi:type="dcterms:W3CDTF">2007-08-30T11:51:13Z</dcterms:modified>
  <cp:category/>
  <cp:version/>
  <cp:contentType/>
  <cp:contentStatus/>
</cp:coreProperties>
</file>