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2120" windowHeight="9090" activeTab="0"/>
  </bookViews>
  <sheets>
    <sheet name="SOYBEANS RR &amp; Barley Silage DC" sheetId="1" r:id="rId1"/>
  </sheets>
  <definedNames>
    <definedName name="_xlnm.Print_Area" localSheetId="0">'SOYBEANS RR &amp; Barley Silage DC'!$A$1:$H$138</definedName>
  </definedNames>
  <calcPr fullCalcOnLoad="1"/>
</workbook>
</file>

<file path=xl/comments1.xml><?xml version="1.0" encoding="utf-8"?>
<comments xmlns="http://schemas.openxmlformats.org/spreadsheetml/2006/main">
  <authors>
    <author>Eric Eberly</author>
  </authors>
  <commentList>
    <comment ref="D27" authorId="0">
      <text>
        <r>
          <rPr>
            <sz val="8"/>
            <rFont val="Tahoma"/>
            <family val="0"/>
          </rPr>
          <t>Equivalent Gallons
Gallons of Diesel Fuel + 15% to cover Oil &amp; Lube</t>
        </r>
      </text>
    </comment>
    <comment ref="E10" authorId="0">
      <text>
        <r>
          <rPr>
            <sz val="8"/>
            <rFont val="Tahoma"/>
            <family val="0"/>
          </rPr>
          <t>Enter your expected  yield based on yield history of field / farm.</t>
        </r>
      </text>
    </comment>
    <comment ref="A79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  <comment ref="A97" authorId="0">
      <text>
        <r>
          <rPr>
            <sz val="8"/>
            <rFont val="Tahoma"/>
            <family val="0"/>
          </rPr>
          <t>First letter of chemical type and is required to calculate chemical costs on page 1.</t>
        </r>
      </text>
    </comment>
    <comment ref="F56" authorId="0">
      <text>
        <r>
          <rPr>
            <sz val="8"/>
            <rFont val="Tahoma"/>
            <family val="0"/>
          </rPr>
          <t>Percentage Factor of Total Variable Costs used to cover indirect costs.</t>
        </r>
      </text>
    </comment>
    <comment ref="H5" authorId="0">
      <text>
        <r>
          <rPr>
            <sz val="8"/>
            <rFont val="Tahoma"/>
            <family val="0"/>
          </rPr>
          <t>This column calculates totals per crop based on the number of acres entered here.</t>
        </r>
      </text>
    </comment>
    <comment ref="C18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E18" authorId="0">
      <text>
        <r>
          <rPr>
            <sz val="8"/>
            <rFont val="Tahoma"/>
            <family val="0"/>
          </rPr>
          <t>Nutrient Removal based on expected crop yield.</t>
        </r>
      </text>
    </comment>
    <comment ref="E19" authorId="0">
      <text>
        <r>
          <rPr>
            <sz val="8"/>
            <rFont val="Tahoma"/>
            <family val="0"/>
          </rPr>
          <t>Nutrient Removal based on expected crop yield.</t>
        </r>
      </text>
    </comment>
    <comment ref="E20" authorId="0">
      <text>
        <r>
          <rPr>
            <sz val="8"/>
            <rFont val="Tahoma"/>
            <family val="0"/>
          </rPr>
          <t>Nutrient Removal based on expected crop yield.</t>
        </r>
      </text>
    </comment>
    <comment ref="E22" authorId="0">
      <text>
        <r>
          <rPr>
            <sz val="8"/>
            <rFont val="Tahoma"/>
            <family val="0"/>
          </rPr>
          <t>Projected lime needs if calculated on an annual basis.</t>
        </r>
      </text>
    </comment>
    <comment ref="E35" authorId="0">
      <text>
        <r>
          <rPr>
            <sz val="8"/>
            <rFont val="Tahoma"/>
            <family val="0"/>
          </rPr>
          <t>Assumes that interest is charged on ALL pre-harvest expenses. Amount displayed is pre-harvest expense times Months/12.</t>
        </r>
      </text>
    </comment>
    <comment ref="D145" authorId="0">
      <text>
        <r>
          <rPr>
            <b/>
            <sz val="8"/>
            <rFont val="Tahoma"/>
            <family val="0"/>
          </rPr>
          <t>Eric Eberly:</t>
        </r>
        <r>
          <rPr>
            <sz val="8"/>
            <rFont val="Tahoma"/>
            <family val="0"/>
          </rPr>
          <t xml:space="preserve">
Comment Text
</t>
        </r>
      </text>
    </comment>
    <comment ref="F92" authorId="0">
      <text>
        <r>
          <rPr>
            <sz val="8"/>
            <rFont val="Tahoma"/>
            <family val="0"/>
          </rPr>
          <t>Initial Fuel Cost used in Calculations.</t>
        </r>
      </text>
    </comment>
    <comment ref="E11" authorId="0">
      <text>
        <r>
          <rPr>
            <b/>
            <sz val="8"/>
            <rFont val="Tahoma"/>
            <family val="0"/>
          </rPr>
          <t>Eric Eberly:</t>
        </r>
        <r>
          <rPr>
            <sz val="8"/>
            <rFont val="Tahoma"/>
            <family val="0"/>
          </rPr>
          <t xml:space="preserve">
Enter your expected  yield based on yield history of field / farm.</t>
        </r>
      </text>
    </comment>
    <comment ref="C19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C20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D40" authorId="0">
      <text>
        <r>
          <rPr>
            <sz val="8"/>
            <rFont val="Tahoma"/>
            <family val="0"/>
          </rPr>
          <t>Equivalent Gallons
Gallons of Diesel Fuel + 15% to cover Oil &amp; Lube</t>
        </r>
      </text>
    </comment>
    <comment ref="A89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</commentList>
</comments>
</file>

<file path=xl/sharedStrings.xml><?xml version="1.0" encoding="utf-8"?>
<sst xmlns="http://schemas.openxmlformats.org/spreadsheetml/2006/main" count="336" uniqueCount="168">
  <si>
    <t/>
  </si>
  <si>
    <t xml:space="preserve"> PRICE OR</t>
  </si>
  <si>
    <t>TOTAL</t>
  </si>
  <si>
    <t>YOUR</t>
  </si>
  <si>
    <t>UNIT</t>
  </si>
  <si>
    <t>QUANTITY</t>
  </si>
  <si>
    <t>COST/UNIT</t>
  </si>
  <si>
    <t>PER ACRE</t>
  </si>
  <si>
    <t>FARM</t>
  </si>
  <si>
    <t>1. GROSS RECEIPTS</t>
  </si>
  <si>
    <t>TOTAL RECEIPTS:</t>
  </si>
  <si>
    <t xml:space="preserve">    NITROGEN</t>
  </si>
  <si>
    <t xml:space="preserve">    PHOSPHATE</t>
  </si>
  <si>
    <t xml:space="preserve">    POTASH</t>
  </si>
  <si>
    <t xml:space="preserve">  LIME (PRORATED)</t>
  </si>
  <si>
    <t>ACRE</t>
  </si>
  <si>
    <t xml:space="preserve">  HAULING</t>
  </si>
  <si>
    <t>HRS</t>
  </si>
  <si>
    <t>DOL.</t>
  </si>
  <si>
    <t xml:space="preserve"> LABOR</t>
  </si>
  <si>
    <t>MACHINE</t>
  </si>
  <si>
    <t xml:space="preserve">  FIXED</t>
  </si>
  <si>
    <t>OVER</t>
  </si>
  <si>
    <t xml:space="preserve"> HOURS</t>
  </si>
  <si>
    <t>COSTS</t>
  </si>
  <si>
    <t>MONTH</t>
  </si>
  <si>
    <t>UNALLOCATED LABOR(HRS./AC.)</t>
  </si>
  <si>
    <t>PT</t>
  </si>
  <si>
    <t>QT</t>
  </si>
  <si>
    <t>TON</t>
  </si>
  <si>
    <t>LBS</t>
  </si>
  <si>
    <t xml:space="preserve">   OPERATION </t>
  </si>
  <si>
    <t>ESTIMATED COSTS AND RETURNS PER ACRE</t>
  </si>
  <si>
    <t>HARVEST</t>
  </si>
  <si>
    <t>2. PRE-HARVEST VARIABLE COSTS</t>
  </si>
  <si>
    <t xml:space="preserve">  FERTILIZER APPLICATION</t>
  </si>
  <si>
    <t xml:space="preserve">  CHEMICAL APPLICATION</t>
  </si>
  <si>
    <t xml:space="preserve">  FUEL,OIL, LUBE</t>
  </si>
  <si>
    <t xml:space="preserve">  REPAIRS</t>
  </si>
  <si>
    <t xml:space="preserve">  PRE-HARVEST LABOR</t>
  </si>
  <si>
    <t xml:space="preserve">  CASH RENT OR LAND CHARGE</t>
  </si>
  <si>
    <t xml:space="preserve">  CROP INSURANCE</t>
  </si>
  <si>
    <t xml:space="preserve">  SCOUTING</t>
  </si>
  <si>
    <t xml:space="preserve">  OTHER COSTS</t>
  </si>
  <si>
    <t xml:space="preserve">  PRODUCTION INTEREST</t>
  </si>
  <si>
    <t xml:space="preserve">  HARVEST LABOR</t>
  </si>
  <si>
    <t xml:space="preserve">  STORAGE</t>
  </si>
  <si>
    <t xml:space="preserve">  DRYING</t>
  </si>
  <si>
    <t>TOTAL PRE-HARVEST COSTS</t>
  </si>
  <si>
    <t>TOTAL HARVEST COSTS:</t>
  </si>
  <si>
    <t>SUB-TOTAL PRE-HARVEST</t>
  </si>
  <si>
    <t>PRE-HARVEST</t>
  </si>
  <si>
    <t>SUB-TOTAL HARVEST</t>
  </si>
  <si>
    <t>TYPE</t>
  </si>
  <si>
    <t>FUEL, OIL,</t>
  </si>
  <si>
    <t>&amp; LUBE</t>
  </si>
  <si>
    <t>REPAIR</t>
  </si>
  <si>
    <t>PER ACRE MACHINERY AND LABOR REQUIREMENTS</t>
  </si>
  <si>
    <t>3. HARVEST VARIABLE COSTS</t>
  </si>
  <si>
    <t>CHEMICAL USE ASSUMPTIONS</t>
  </si>
  <si>
    <t>GENERAL OVERHEAD</t>
  </si>
  <si>
    <t>the standard of any product named to the exclusion of others which also may be suitable.</t>
  </si>
  <si>
    <t>Trade and brand names are used only for the purpose of providing information.  Virginia Cooperative Extension does not guarantee or warrant</t>
  </si>
  <si>
    <t>Trade Name</t>
  </si>
  <si>
    <t>Times</t>
  </si>
  <si>
    <t>Acres</t>
  </si>
  <si>
    <t>* Fertilizer requirements will vary with application method, manure use and/or residual nutrient levels in the soil.</t>
  </si>
  <si>
    <t xml:space="preserve">  FERTILIZER* </t>
  </si>
  <si>
    <t>BAG</t>
  </si>
  <si>
    <t>* This BUDGET is for PLANNING PURPOSES ONLY. Fertilizer rates are based on projected nutrient removal of harvested crop.</t>
  </si>
  <si>
    <t xml:space="preserve">  HERBICIDES</t>
  </si>
  <si>
    <t xml:space="preserve">  INSECTICIDES</t>
  </si>
  <si>
    <t xml:space="preserve">  FUNGICIDES</t>
  </si>
  <si>
    <t xml:space="preserve"> </t>
  </si>
  <si>
    <t>100HP + Planter 6-Row</t>
  </si>
  <si>
    <t>H</t>
  </si>
  <si>
    <t>Notes</t>
  </si>
  <si>
    <t>I</t>
  </si>
  <si>
    <t>F</t>
  </si>
  <si>
    <t>May</t>
  </si>
  <si>
    <t>October</t>
  </si>
  <si>
    <t>Eq Gallons</t>
  </si>
  <si>
    <t>Breakeven Price</t>
  </si>
  <si>
    <t>Breakeven Yield</t>
  </si>
  <si>
    <t>4. TOTAL VARIABLE COSTS</t>
  </si>
  <si>
    <t xml:space="preserve"> TRACTOR &amp; MACHINERY</t>
  </si>
  <si>
    <t>5. RETURN OVER TOTAL VARIABLE COSTS</t>
  </si>
  <si>
    <t>6. MACHINERY FIXED COSTS (BASED ON NEW EQUIPMENT COST)</t>
  </si>
  <si>
    <t>7. OTHER FIXED COSTS</t>
  </si>
  <si>
    <t>8. TOTAL FIXED COSTS:</t>
  </si>
  <si>
    <t>10. PROJECTED NET RETURNS TO LAND, RISK AND MANAGEMENT:</t>
  </si>
  <si>
    <t>Fuel</t>
  </si>
  <si>
    <t>MONTHS</t>
  </si>
  <si>
    <t>Chemical Type: H = Herbicide; I = Insecticide; F = Fungicide</t>
  </si>
  <si>
    <t>Herbicide</t>
  </si>
  <si>
    <t>Insecticide</t>
  </si>
  <si>
    <t>Fungicide</t>
  </si>
  <si>
    <t>Defoliant</t>
  </si>
  <si>
    <t>Fumigant</t>
  </si>
  <si>
    <t>X</t>
  </si>
  <si>
    <t>D</t>
  </si>
  <si>
    <t>G</t>
  </si>
  <si>
    <t>Growth Regulator</t>
  </si>
  <si>
    <t>A</t>
  </si>
  <si>
    <t>Adjuvants</t>
  </si>
  <si>
    <t>S</t>
  </si>
  <si>
    <t>Sucker Control</t>
  </si>
  <si>
    <t>Cells with comments are identified by</t>
  </si>
  <si>
    <t>Reference</t>
  </si>
  <si>
    <t>Cell</t>
  </si>
  <si>
    <t>H5</t>
  </si>
  <si>
    <t>This Column calculates totals per crop based on the number of acres entered here.</t>
  </si>
  <si>
    <t>E10</t>
  </si>
  <si>
    <t>Enter your expected yield based on yield history of field / farm and soil type.</t>
  </si>
  <si>
    <t>F10</t>
  </si>
  <si>
    <t>Enter your expected market price.</t>
  </si>
  <si>
    <t>C18</t>
  </si>
  <si>
    <t>Nitrogen: Soil Test Recommendation or Actual Amount Applied</t>
  </si>
  <si>
    <t>E18</t>
  </si>
  <si>
    <t>Projected N removal based on yield goal</t>
  </si>
  <si>
    <t>Projected K removal based on yield goal</t>
  </si>
  <si>
    <t>Potash: Soil Test Recommendation or Actual Amount Applied</t>
  </si>
  <si>
    <t>Phosphorus: Soil Test Recommendation or Actual Amount Applied</t>
  </si>
  <si>
    <t>Projected P removal based on yield goal</t>
  </si>
  <si>
    <t>Comment</t>
  </si>
  <si>
    <t>C19</t>
  </si>
  <si>
    <t>E19</t>
  </si>
  <si>
    <t>C20</t>
  </si>
  <si>
    <t>E20</t>
  </si>
  <si>
    <t>E22</t>
  </si>
  <si>
    <t>Projected lime needs if calculated on an annual basis</t>
  </si>
  <si>
    <t>D27</t>
  </si>
  <si>
    <t>E35</t>
  </si>
  <si>
    <t>Assumes that interest is charged on ALL pre-harvest expenses. Amount displayed is pre-harvest expense times Months/12.</t>
  </si>
  <si>
    <t>D40</t>
  </si>
  <si>
    <t>Equivalent Gallons (Gallons of Fuel + 15% to cover oil &amp; lube cost)</t>
  </si>
  <si>
    <t>F56</t>
  </si>
  <si>
    <t>A79</t>
  </si>
  <si>
    <t>Projected percent increase in labor for unforseen activities.</t>
  </si>
  <si>
    <t>A84</t>
  </si>
  <si>
    <t>Percentage Factor of Total Variable Costs. This is a “catch-all” cost that includes telephone, utilities and contingencies.</t>
  </si>
  <si>
    <t>A106</t>
  </si>
  <si>
    <t>Percent Change of Yield and Price from expected to customize Income Above Variable Costs table sensativitity analysis.</t>
  </si>
  <si>
    <t>A110</t>
  </si>
  <si>
    <t>Ist Character of chemical type from a defined list (A152:B160)</t>
  </si>
  <si>
    <t>Soil Test</t>
  </si>
  <si>
    <t>75HP + Silage Wagon</t>
  </si>
  <si>
    <t>120MFWD + No-till Drill 15Ft</t>
  </si>
  <si>
    <t>75HP+Boom Sprayer - 30Ft</t>
  </si>
  <si>
    <t>Gramoxone Inteon</t>
  </si>
  <si>
    <t>Surfactant</t>
  </si>
  <si>
    <t xml:space="preserve">  SEED: BARLEY</t>
  </si>
  <si>
    <t>BARLEY SILAGE</t>
  </si>
  <si>
    <t>100MFWD + Forage Harvester PkUp</t>
  </si>
  <si>
    <t>55HP + Mower-Conditioner - 9 Ft</t>
  </si>
  <si>
    <t>SOYBEANS RR, BARLEY SILAGE Double Crop</t>
  </si>
  <si>
    <t>SOYBEANS</t>
  </si>
  <si>
    <t>BU.</t>
  </si>
  <si>
    <t xml:space="preserve">  SEED: SOYBEANS</t>
  </si>
  <si>
    <t>PUBLICATION 446-047-120</t>
  </si>
  <si>
    <t>June</t>
  </si>
  <si>
    <t>July</t>
  </si>
  <si>
    <t>Combine + Soybean Head 15 FT</t>
  </si>
  <si>
    <t>Roundup or other formulations</t>
  </si>
  <si>
    <t xml:space="preserve">June </t>
  </si>
  <si>
    <t xml:space="preserve">July </t>
  </si>
  <si>
    <t xml:space="preserve">May </t>
  </si>
  <si>
    <t>9. TOTAL VARIABLE &amp; FIXED COSTS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</si>
</sst>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%"/>
    <numFmt numFmtId="167" formatCode="0.000"/>
    <numFmt numFmtId="168" formatCode="0.00_);\(0.00\)"/>
    <numFmt numFmtId="169" formatCode="[$-409]dddd\,\ mmmm\ dd\,\ yyyy"/>
    <numFmt numFmtId="170" formatCode="[$-409]h:mm:ss\ AM/PM"/>
    <numFmt numFmtId="171" formatCode="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4">
    <font>
      <sz val="12"/>
      <color indexed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2"/>
      <color indexed="12"/>
      <name val="Arial"/>
      <family val="0"/>
    </font>
    <font>
      <sz val="5"/>
      <color indexed="8"/>
      <name val="Times New Roman"/>
      <family val="1"/>
    </font>
    <font>
      <sz val="12"/>
      <color indexed="13"/>
      <name val="Arial"/>
      <family val="0"/>
    </font>
    <font>
      <b/>
      <sz val="16"/>
      <name val="Arial Narrow"/>
      <family val="2"/>
    </font>
    <font>
      <b/>
      <sz val="18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sz val="11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 Narrow"/>
      <family val="2"/>
    </font>
    <font>
      <sz val="8"/>
      <name val="Arial Narrow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">
    <xf numFmtId="2" fontId="0" fillId="0" borderId="0">
      <alignment/>
      <protection/>
    </xf>
    <xf numFmtId="2" fontId="1" fillId="0" borderId="0" applyNumberFormat="0" applyFill="0" applyBorder="0" applyAlignment="0" applyProtection="0"/>
    <xf numFmtId="2" fontId="1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94">
    <xf numFmtId="2" fontId="0" fillId="2" borderId="0" xfId="0" applyNumberFormat="1" applyFont="1" applyFill="1" applyAlignment="1">
      <alignment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/>
    </xf>
    <xf numFmtId="2" fontId="0" fillId="0" borderId="0" xfId="0" applyFont="1" applyFill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0" fontId="13" fillId="3" borderId="0" xfId="0" applyNumberFormat="1" applyFont="1" applyFill="1" applyBorder="1" applyAlignment="1" applyProtection="1">
      <alignment horizontal="center"/>
      <protection locked="0"/>
    </xf>
    <xf numFmtId="2" fontId="12" fillId="3" borderId="0" xfId="0" applyNumberFormat="1" applyFont="1" applyFill="1" applyBorder="1" applyAlignment="1" applyProtection="1">
      <alignment/>
      <protection locked="0"/>
    </xf>
    <xf numFmtId="164" fontId="12" fillId="3" borderId="0" xfId="0" applyNumberFormat="1" applyFont="1" applyFill="1" applyBorder="1" applyAlignment="1" applyProtection="1">
      <alignment horizontal="center"/>
      <protection locked="0"/>
    </xf>
    <xf numFmtId="2" fontId="7" fillId="3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2" fontId="0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 quotePrefix="1">
      <alignment/>
      <protection locked="0"/>
    </xf>
    <xf numFmtId="2" fontId="16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1" fontId="17" fillId="0" borderId="0" xfId="0" applyNumberFormat="1" applyFont="1" applyFill="1" applyAlignment="1" applyProtection="1">
      <alignment horizontal="right"/>
      <protection locked="0"/>
    </xf>
    <xf numFmtId="2" fontId="0" fillId="0" borderId="2" xfId="0" applyNumberFormat="1" applyFont="1" applyFill="1" applyBorder="1" applyAlignment="1" applyProtection="1">
      <alignment/>
      <protection locked="0"/>
    </xf>
    <xf numFmtId="2" fontId="0" fillId="0" borderId="2" xfId="0" applyFont="1" applyFill="1" applyBorder="1" applyAlignment="1" applyProtection="1">
      <alignment horizontal="right"/>
      <protection locked="0"/>
    </xf>
    <xf numFmtId="164" fontId="0" fillId="0" borderId="2" xfId="0" applyNumberFormat="1" applyFont="1" applyFill="1" applyBorder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1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center"/>
      <protection locked="0"/>
    </xf>
    <xf numFmtId="2" fontId="4" fillId="0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Fill="1" applyAlignment="1" applyProtection="1">
      <alignment/>
      <protection locked="0"/>
    </xf>
    <xf numFmtId="2" fontId="10" fillId="0" borderId="0" xfId="0" applyFont="1" applyFill="1" applyAlignment="1" applyProtection="1">
      <alignment horizontal="right"/>
      <protection locked="0"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NumberFormat="1" applyFont="1" applyFill="1" applyAlignment="1" applyProtection="1">
      <alignment/>
      <protection locked="0"/>
    </xf>
    <xf numFmtId="2" fontId="7" fillId="0" borderId="0" xfId="0" applyFont="1" applyFill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4" fillId="0" borderId="3" xfId="0" applyNumberFormat="1" applyFont="1" applyFill="1" applyBorder="1" applyAlignment="1" applyProtection="1">
      <alignment/>
      <protection locked="0"/>
    </xf>
    <xf numFmtId="164" fontId="4" fillId="0" borderId="3" xfId="0" applyNumberFormat="1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4" fillId="0" borderId="4" xfId="0" applyNumberFormat="1" applyFont="1" applyFill="1" applyBorder="1" applyAlignment="1" applyProtection="1">
      <alignment/>
      <protection locked="0"/>
    </xf>
    <xf numFmtId="2" fontId="4" fillId="0" borderId="4" xfId="0" applyFont="1" applyFill="1" applyBorder="1" applyAlignment="1" applyProtection="1">
      <alignment horizontal="right"/>
      <protection locked="0"/>
    </xf>
    <xf numFmtId="164" fontId="4" fillId="0" borderId="4" xfId="0" applyNumberFormat="1" applyFont="1" applyFill="1" applyBorder="1" applyAlignment="1" applyProtection="1">
      <alignment horizontal="right"/>
      <protection locked="0"/>
    </xf>
    <xf numFmtId="2" fontId="5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0" fontId="0" fillId="0" borderId="0" xfId="0" applyNumberFormat="1" applyFont="1" applyFill="1" applyAlignment="1" applyProtection="1">
      <alignment/>
      <protection locked="0"/>
    </xf>
    <xf numFmtId="2" fontId="12" fillId="3" borderId="5" xfId="0" applyNumberFormat="1" applyFont="1" applyFill="1" applyBorder="1" applyAlignment="1" applyProtection="1">
      <alignment/>
      <protection locked="0"/>
    </xf>
    <xf numFmtId="164" fontId="12" fillId="3" borderId="5" xfId="0" applyNumberFormat="1" applyFont="1" applyFill="1" applyBorder="1" applyAlignment="1" applyProtection="1">
      <alignment horizontal="center"/>
      <protection locked="0"/>
    </xf>
    <xf numFmtId="2" fontId="12" fillId="3" borderId="6" xfId="0" applyNumberFormat="1" applyFont="1" applyFill="1" applyBorder="1" applyAlignment="1" applyProtection="1">
      <alignment/>
      <protection locked="0"/>
    </xf>
    <xf numFmtId="2" fontId="0" fillId="0" borderId="7" xfId="0" applyNumberFormat="1" applyFont="1" applyFill="1" applyBorder="1" applyAlignment="1" applyProtection="1">
      <alignment/>
      <protection locked="0"/>
    </xf>
    <xf numFmtId="2" fontId="4" fillId="0" borderId="8" xfId="0" applyNumberFormat="1" applyFont="1" applyFill="1" applyBorder="1" applyAlignment="1" applyProtection="1">
      <alignment horizontal="left"/>
      <protection locked="0"/>
    </xf>
    <xf numFmtId="2" fontId="0" fillId="0" borderId="8" xfId="0" applyNumberFormat="1" applyFont="1" applyFill="1" applyBorder="1" applyAlignment="1" applyProtection="1">
      <alignment horizontal="left"/>
      <protection locked="0"/>
    </xf>
    <xf numFmtId="164" fontId="0" fillId="0" borderId="8" xfId="0" applyNumberFormat="1" applyFont="1" applyFill="1" applyBorder="1" applyAlignment="1" applyProtection="1">
      <alignment horizontal="center"/>
      <protection locked="0"/>
    </xf>
    <xf numFmtId="2" fontId="0" fillId="0" borderId="9" xfId="0" applyNumberFormat="1" applyFont="1" applyFill="1" applyBorder="1" applyAlignment="1" applyProtection="1">
      <alignment horizontal="left"/>
      <protection locked="0"/>
    </xf>
    <xf numFmtId="2" fontId="5" fillId="0" borderId="10" xfId="0" applyFont="1" applyFill="1" applyBorder="1" applyAlignment="1" applyProtection="1">
      <alignment/>
      <protection locked="0"/>
    </xf>
    <xf numFmtId="2" fontId="6" fillId="0" borderId="0" xfId="0" applyFont="1" applyFill="1" applyBorder="1" applyAlignment="1" applyProtection="1">
      <alignment horizontal="right"/>
      <protection locked="0"/>
    </xf>
    <xf numFmtId="2" fontId="0" fillId="0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2" fontId="0" fillId="0" borderId="1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6" fillId="0" borderId="3" xfId="0" applyFont="1" applyFill="1" applyBorder="1" applyAlignment="1" applyProtection="1">
      <alignment horizontal="right"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12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 horizontal="left"/>
      <protection locked="0"/>
    </xf>
    <xf numFmtId="1" fontId="10" fillId="0" borderId="10" xfId="0" applyNumberFormat="1" applyFont="1" applyFill="1" applyBorder="1" applyAlignment="1" applyProtection="1">
      <alignment horizontal="center"/>
      <protection locked="0"/>
    </xf>
    <xf numFmtId="1" fontId="10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Alignment="1" applyProtection="1">
      <alignment/>
      <protection locked="0"/>
    </xf>
    <xf numFmtId="2" fontId="0" fillId="0" borderId="0" xfId="0" applyFill="1" applyAlignment="1" applyProtection="1">
      <alignment/>
      <protection locked="0"/>
    </xf>
    <xf numFmtId="2" fontId="10" fillId="0" borderId="1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2" fontId="7" fillId="0" borderId="1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/>
      <protection locked="0"/>
    </xf>
    <xf numFmtId="2" fontId="0" fillId="0" borderId="7" xfId="0" applyFill="1" applyBorder="1" applyAlignment="1" applyProtection="1">
      <alignment/>
      <protection locked="0"/>
    </xf>
    <xf numFmtId="2" fontId="0" fillId="0" borderId="8" xfId="0" applyNumberFormat="1" applyFont="1" applyFill="1" applyBorder="1" applyAlignment="1" applyProtection="1">
      <alignment/>
      <protection locked="0"/>
    </xf>
    <xf numFmtId="2" fontId="0" fillId="0" borderId="8" xfId="0" applyFont="1" applyFill="1" applyBorder="1" applyAlignment="1" applyProtection="1">
      <alignment horizontal="center"/>
      <protection locked="0"/>
    </xf>
    <xf numFmtId="2" fontId="0" fillId="0" borderId="9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2" fontId="0" fillId="0" borderId="13" xfId="0" applyFill="1" applyBorder="1" applyAlignment="1" applyProtection="1">
      <alignment/>
      <protection locked="0"/>
    </xf>
    <xf numFmtId="2" fontId="4" fillId="0" borderId="5" xfId="0" applyNumberFormat="1" applyFont="1" applyFill="1" applyBorder="1" applyAlignment="1" applyProtection="1">
      <alignment/>
      <protection locked="0"/>
    </xf>
    <xf numFmtId="2" fontId="0" fillId="0" borderId="5" xfId="0" applyNumberFormat="1" applyFont="1" applyFill="1" applyBorder="1" applyAlignment="1" applyProtection="1">
      <alignment/>
      <protection locked="0"/>
    </xf>
    <xf numFmtId="164" fontId="0" fillId="0" borderId="5" xfId="0" applyNumberFormat="1" applyFont="1" applyFill="1" applyBorder="1" applyAlignment="1" applyProtection="1">
      <alignment horizontal="center"/>
      <protection locked="0"/>
    </xf>
    <xf numFmtId="2" fontId="0" fillId="0" borderId="6" xfId="0" applyNumberFormat="1" applyFont="1" applyFill="1" applyBorder="1" applyAlignment="1" applyProtection="1">
      <alignment/>
      <protection locked="0"/>
    </xf>
    <xf numFmtId="2" fontId="0" fillId="0" borderId="5" xfId="0" applyFont="1" applyFill="1" applyBorder="1" applyAlignment="1" applyProtection="1">
      <alignment horizontal="right"/>
      <protection locked="0"/>
    </xf>
    <xf numFmtId="164" fontId="0" fillId="0" borderId="5" xfId="0" applyNumberFormat="1" applyFont="1" applyFill="1" applyBorder="1" applyAlignment="1" applyProtection="1">
      <alignment horizontal="right"/>
      <protection locked="0"/>
    </xf>
    <xf numFmtId="2" fontId="0" fillId="0" borderId="6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 horizontal="center"/>
      <protection locked="0"/>
    </xf>
    <xf numFmtId="2" fontId="0" fillId="0" borderId="12" xfId="0" applyFont="1" applyFill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 quotePrefix="1">
      <alignment horizontal="center"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center"/>
      <protection locked="0"/>
    </xf>
    <xf numFmtId="2" fontId="0" fillId="0" borderId="0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" xfId="0" applyFont="1" applyFill="1" applyBorder="1" applyAlignment="1" applyProtection="1">
      <alignment horizontal="center"/>
      <protection locked="0"/>
    </xf>
    <xf numFmtId="2" fontId="6" fillId="0" borderId="7" xfId="0" applyFont="1" applyFill="1" applyBorder="1" applyAlignment="1" applyProtection="1">
      <alignment/>
      <protection locked="0"/>
    </xf>
    <xf numFmtId="2" fontId="0" fillId="0" borderId="9" xfId="0" applyFill="1" applyBorder="1" applyAlignment="1" applyProtection="1">
      <alignment/>
      <protection locked="0"/>
    </xf>
    <xf numFmtId="2" fontId="11" fillId="0" borderId="0" xfId="0" applyNumberFormat="1" applyFont="1" applyFill="1" applyAlignment="1" applyProtection="1">
      <alignment horizontal="left"/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2" fontId="15" fillId="0" borderId="0" xfId="0" applyFont="1" applyFill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164" fontId="10" fillId="0" borderId="0" xfId="0" applyNumberFormat="1" applyFont="1" applyFill="1" applyAlignment="1" applyProtection="1" quotePrefix="1">
      <alignment horizontal="right"/>
      <protection locked="0"/>
    </xf>
    <xf numFmtId="2" fontId="4" fillId="0" borderId="14" xfId="0" applyNumberFormat="1" applyFont="1" applyFill="1" applyBorder="1" applyAlignment="1" applyProtection="1">
      <alignment horizontal="right"/>
      <protection/>
    </xf>
    <xf numFmtId="2" fontId="0" fillId="0" borderId="0" xfId="0" applyFont="1" applyFill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right" vertical="justify"/>
      <protection/>
    </xf>
    <xf numFmtId="164" fontId="4" fillId="0" borderId="3" xfId="0" applyNumberFormat="1" applyFont="1" applyFill="1" applyBorder="1" applyAlignment="1" applyProtection="1">
      <alignment horizontal="right"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 horizontal="fill"/>
      <protection/>
    </xf>
    <xf numFmtId="2" fontId="0" fillId="0" borderId="0" xfId="0" applyNumberFormat="1" applyFont="1" applyFill="1" applyAlignment="1" applyProtection="1">
      <alignment/>
      <protection/>
    </xf>
    <xf numFmtId="2" fontId="4" fillId="0" borderId="15" xfId="0" applyFont="1" applyFill="1" applyBorder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164" fontId="4" fillId="0" borderId="15" xfId="0" applyNumberFormat="1" applyFont="1" applyFill="1" applyBorder="1" applyAlignment="1" applyProtection="1">
      <alignment horizontal="right"/>
      <protection/>
    </xf>
    <xf numFmtId="164" fontId="4" fillId="0" borderId="4" xfId="0" applyNumberFormat="1" applyFont="1" applyFill="1" applyBorder="1" applyAlignment="1" applyProtection="1">
      <alignment horizontal="right"/>
      <protection/>
    </xf>
    <xf numFmtId="2" fontId="4" fillId="0" borderId="4" xfId="0" applyNumberFormat="1" applyFont="1" applyFill="1" applyBorder="1" applyAlignment="1" applyProtection="1">
      <alignment horizontal="right"/>
      <protection/>
    </xf>
    <xf numFmtId="166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10" fillId="0" borderId="0" xfId="0" applyNumberFormat="1" applyFont="1" applyFill="1" applyBorder="1" applyAlignment="1" applyProtection="1" quotePrefix="1">
      <alignment horizontal="left"/>
      <protection locked="0"/>
    </xf>
    <xf numFmtId="164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10" fillId="0" borderId="1" xfId="0" applyFont="1" applyFill="1" applyBorder="1" applyAlignment="1" applyProtection="1">
      <alignment horizontal="right"/>
      <protection locked="0"/>
    </xf>
    <xf numFmtId="2" fontId="15" fillId="0" borderId="0" xfId="0" applyFont="1" applyFill="1" applyAlignment="1" applyProtection="1">
      <alignment horizontal="center"/>
      <protection/>
    </xf>
    <xf numFmtId="164" fontId="0" fillId="0" borderId="0" xfId="0" applyNumberFormat="1" applyFill="1" applyAlignment="1" applyProtection="1">
      <alignment horizontal="center"/>
      <protection/>
    </xf>
    <xf numFmtId="2" fontId="0" fillId="0" borderId="0" xfId="0" applyFill="1" applyAlignment="1" applyProtection="1">
      <alignment/>
      <protection/>
    </xf>
    <xf numFmtId="164" fontId="0" fillId="0" borderId="0" xfId="0" applyNumberFormat="1" applyFont="1" applyFill="1" applyAlignment="1" applyProtection="1">
      <alignment horizontal="center"/>
      <protection/>
    </xf>
    <xf numFmtId="2" fontId="18" fillId="0" borderId="0" xfId="0" applyFont="1" applyFill="1" applyBorder="1" applyAlignment="1" applyProtection="1">
      <alignment/>
      <protection locked="0"/>
    </xf>
    <xf numFmtId="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1" xfId="0" applyNumberFormat="1" applyFont="1" applyFill="1" applyBorder="1" applyAlignment="1" applyProtection="1">
      <alignment horizontal="right"/>
      <protection locked="0"/>
    </xf>
    <xf numFmtId="1" fontId="7" fillId="0" borderId="0" xfId="0" applyNumberFormat="1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>
      <alignment horizontal="right"/>
      <protection/>
    </xf>
    <xf numFmtId="2" fontId="7" fillId="0" borderId="0" xfId="0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 quotePrefix="1">
      <alignment horizontal="right"/>
      <protection/>
    </xf>
    <xf numFmtId="9" fontId="10" fillId="0" borderId="10" xfId="0" applyNumberFormat="1" applyFont="1" applyFill="1" applyBorder="1" applyAlignment="1" applyProtection="1">
      <alignment horizontal="center"/>
      <protection locked="0"/>
    </xf>
    <xf numFmtId="2" fontId="7" fillId="0" borderId="0" xfId="0" applyFont="1" applyFill="1" applyBorder="1" applyAlignment="1" applyProtection="1" quotePrefix="1">
      <alignment horizontal="right"/>
      <protection/>
    </xf>
    <xf numFmtId="2" fontId="13" fillId="3" borderId="13" xfId="0" applyNumberFormat="1" applyFont="1" applyFill="1" applyBorder="1" applyAlignment="1" applyProtection="1">
      <alignment/>
      <protection/>
    </xf>
    <xf numFmtId="164" fontId="10" fillId="0" borderId="10" xfId="0" applyNumberFormat="1" applyFont="1" applyFill="1" applyBorder="1" applyAlignment="1" applyProtection="1">
      <alignment horizontal="center"/>
      <protection/>
    </xf>
    <xf numFmtId="164" fontId="10" fillId="0" borderId="10" xfId="0" applyNumberFormat="1" applyFont="1" applyFill="1" applyBorder="1" applyAlignment="1" applyProtection="1" quotePrefix="1">
      <alignment horizontal="center"/>
      <protection/>
    </xf>
    <xf numFmtId="164" fontId="10" fillId="0" borderId="0" xfId="0" applyNumberFormat="1" applyFont="1" applyFill="1" applyAlignment="1" applyProtection="1">
      <alignment horizontal="right"/>
      <protection/>
    </xf>
    <xf numFmtId="164" fontId="10" fillId="0" borderId="0" xfId="0" applyNumberFormat="1" applyFont="1" applyFill="1" applyAlignment="1" applyProtection="1">
      <alignment horizontal="right"/>
      <protection/>
    </xf>
    <xf numFmtId="2" fontId="21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Alignment="1" applyProtection="1">
      <alignment horizontal="left"/>
      <protection locked="0"/>
    </xf>
    <xf numFmtId="1" fontId="10" fillId="0" borderId="3" xfId="0" applyNumberFormat="1" applyFont="1" applyFill="1" applyBorder="1" applyAlignment="1" applyProtection="1">
      <alignment/>
      <protection locked="0"/>
    </xf>
    <xf numFmtId="2" fontId="0" fillId="0" borderId="2" xfId="0" applyFont="1" applyFill="1" applyBorder="1" applyAlignment="1" applyProtection="1">
      <alignment horizontal="right"/>
      <protection/>
    </xf>
    <xf numFmtId="2" fontId="0" fillId="0" borderId="2" xfId="0" applyFont="1" applyFill="1" applyBorder="1" applyAlignment="1" applyProtection="1">
      <alignment horizontal="center"/>
      <protection/>
    </xf>
    <xf numFmtId="2" fontId="0" fillId="0" borderId="3" xfId="0" applyFont="1" applyFill="1" applyBorder="1" applyAlignment="1" applyProtection="1">
      <alignment horizontal="right"/>
      <protection/>
    </xf>
    <xf numFmtId="2" fontId="0" fillId="0" borderId="3" xfId="0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Alignment="1" applyProtection="1">
      <alignment/>
      <protection locked="0"/>
    </xf>
    <xf numFmtId="1" fontId="4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 applyProtection="1">
      <alignment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/>
      <protection/>
    </xf>
    <xf numFmtId="164" fontId="0" fillId="0" borderId="8" xfId="0" applyNumberFormat="1" applyFont="1" applyFill="1" applyBorder="1" applyAlignment="1" applyProtection="1">
      <alignment horizontal="right"/>
      <protection locked="0"/>
    </xf>
    <xf numFmtId="2" fontId="0" fillId="0" borderId="8" xfId="0" applyFont="1" applyFill="1" applyBorder="1" applyAlignment="1" applyProtection="1">
      <alignment horizontal="lef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1" fontId="10" fillId="0" borderId="0" xfId="0" applyNumberFormat="1" applyFont="1" applyFill="1" applyAlignment="1" applyProtection="1">
      <alignment/>
      <protection locked="0"/>
    </xf>
    <xf numFmtId="2" fontId="10" fillId="0" borderId="8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Alignment="1" applyProtection="1">
      <alignment horizontal="center"/>
      <protection locked="0"/>
    </xf>
    <xf numFmtId="2" fontId="6" fillId="0" borderId="0" xfId="0" applyNumberFormat="1" applyFont="1" applyFill="1" applyAlignment="1" applyProtection="1">
      <alignment horizontal="center"/>
      <protection locked="0"/>
    </xf>
    <xf numFmtId="49" fontId="22" fillId="0" borderId="0" xfId="0" applyNumberFormat="1" applyFont="1" applyFill="1" applyAlignment="1" applyProtection="1">
      <alignment horizontal="center" wrapText="1"/>
      <protection locked="0"/>
    </xf>
    <xf numFmtId="164" fontId="0" fillId="0" borderId="0" xfId="0" applyNumberFormat="1" applyFont="1" applyFill="1" applyAlignment="1" applyProtection="1">
      <alignment horizontal="left"/>
      <protection locked="0"/>
    </xf>
    <xf numFmtId="164" fontId="10" fillId="0" borderId="0" xfId="0" applyNumberFormat="1" applyFont="1" applyFill="1" applyAlignment="1" applyProtection="1">
      <alignment horizontal="left"/>
      <protection locked="0"/>
    </xf>
    <xf numFmtId="164" fontId="0" fillId="0" borderId="0" xfId="0" applyNumberFormat="1" applyFont="1" applyFill="1" applyAlignment="1" applyProtection="1">
      <alignment horizontal="right"/>
      <protection/>
    </xf>
    <xf numFmtId="2" fontId="0" fillId="0" borderId="0" xfId="0" applyFont="1" applyFill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center"/>
      <protection locked="0"/>
    </xf>
    <xf numFmtId="164" fontId="7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164" fontId="6" fillId="0" borderId="16" xfId="0" applyNumberFormat="1" applyFont="1" applyFill="1" applyBorder="1" applyAlignment="1" applyProtection="1">
      <alignment horizontal="center"/>
      <protection locked="0"/>
    </xf>
    <xf numFmtId="2" fontId="0" fillId="2" borderId="16" xfId="0" applyNumberFormat="1" applyFont="1" applyFill="1" applyBorder="1" applyAlignment="1">
      <alignment horizontal="center"/>
    </xf>
    <xf numFmtId="164" fontId="14" fillId="0" borderId="0" xfId="0" applyNumberFormat="1" applyFont="1" applyFill="1" applyAlignment="1" applyProtection="1">
      <alignment horizontal="center"/>
      <protection locked="0"/>
    </xf>
    <xf numFmtId="2" fontId="0" fillId="2" borderId="0" xfId="0" applyNumberFormat="1" applyFont="1" applyFill="1" applyAlignment="1">
      <alignment/>
    </xf>
  </cellXfs>
  <cellStyles count="3">
    <cellStyle name="Normal" xfId="0"/>
    <cellStyle name="Followed Hyperlink" xfId="15"/>
    <cellStyle name="Hyperlink" xfId="16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904875</xdr:colOff>
      <xdr:row>0</xdr:row>
      <xdr:rowOff>828675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543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X231"/>
  <sheetViews>
    <sheetView tabSelected="1" zoomScale="110" zoomScaleNormal="110" zoomScaleSheetLayoutView="75" workbookViewId="0" topLeftCell="A1">
      <selection activeCell="A3" sqref="A3:H3"/>
    </sheetView>
  </sheetViews>
  <sheetFormatPr defaultColWidth="8.88671875" defaultRowHeight="15"/>
  <cols>
    <col min="1" max="1" width="7.77734375" style="7" customWidth="1"/>
    <col min="2" max="2" width="26.10546875" style="7" customWidth="1"/>
    <col min="3" max="3" width="4.4453125" style="7" customWidth="1"/>
    <col min="4" max="4" width="9.77734375" style="7" customWidth="1"/>
    <col min="5" max="5" width="9.88671875" style="7" customWidth="1"/>
    <col min="6" max="6" width="12.5546875" style="8" customWidth="1"/>
    <col min="7" max="7" width="12.99609375" style="7" customWidth="1"/>
    <col min="8" max="8" width="12.5546875" style="7" customWidth="1"/>
    <col min="9" max="12" width="9.6640625" style="7" customWidth="1"/>
    <col min="13" max="13" width="7.6640625" style="7" customWidth="1"/>
    <col min="14" max="14" width="9.6640625" style="7" customWidth="1"/>
    <col min="15" max="15" width="10.6640625" style="7" customWidth="1"/>
    <col min="16" max="16384" width="9.6640625" style="7" customWidth="1"/>
  </cols>
  <sheetData>
    <row r="1" ht="75.75" customHeight="1"/>
    <row r="2" spans="1:19" ht="19.5" customHeight="1">
      <c r="A2" s="9">
        <v>2007</v>
      </c>
      <c r="B2" s="10"/>
      <c r="C2" s="10"/>
      <c r="D2" s="10"/>
      <c r="E2" s="10"/>
      <c r="F2" s="11"/>
      <c r="G2" s="10"/>
      <c r="H2" s="12" t="s">
        <v>159</v>
      </c>
      <c r="S2" s="13" t="s">
        <v>0</v>
      </c>
    </row>
    <row r="3" spans="1:19" ht="27" customHeight="1">
      <c r="A3" s="192" t="s">
        <v>155</v>
      </c>
      <c r="B3" s="193"/>
      <c r="C3" s="193"/>
      <c r="D3" s="193"/>
      <c r="E3" s="193"/>
      <c r="F3" s="193"/>
      <c r="G3" s="193"/>
      <c r="H3" s="193"/>
      <c r="S3" s="13"/>
    </row>
    <row r="4" spans="3:19" ht="19.5" customHeight="1">
      <c r="C4" s="14"/>
      <c r="D4" s="15" t="s">
        <v>32</v>
      </c>
      <c r="E4" s="16"/>
      <c r="F4" s="7"/>
      <c r="H4" s="17" t="s">
        <v>65</v>
      </c>
      <c r="K4" s="13"/>
      <c r="S4" s="13" t="s">
        <v>0</v>
      </c>
    </row>
    <row r="5" spans="2:8" ht="17.25" customHeight="1" thickBot="1">
      <c r="B5" s="18"/>
      <c r="C5" s="146"/>
      <c r="D5" s="14"/>
      <c r="G5" s="19"/>
      <c r="H5" s="20">
        <v>1</v>
      </c>
    </row>
    <row r="6" spans="1:8" ht="15.75" customHeight="1" thickTop="1">
      <c r="A6" s="21"/>
      <c r="B6" s="21"/>
      <c r="C6" s="21"/>
      <c r="D6" s="21"/>
      <c r="E6" s="22" t="s">
        <v>5</v>
      </c>
      <c r="F6" s="23" t="s">
        <v>1</v>
      </c>
      <c r="G6" s="162" t="s">
        <v>2</v>
      </c>
      <c r="H6" s="163" t="s">
        <v>3</v>
      </c>
    </row>
    <row r="7" spans="1:19" ht="15">
      <c r="A7" s="24" t="s">
        <v>0</v>
      </c>
      <c r="B7" s="25"/>
      <c r="C7" s="25"/>
      <c r="D7" s="26" t="s">
        <v>4</v>
      </c>
      <c r="E7" s="27" t="s">
        <v>7</v>
      </c>
      <c r="F7" s="28" t="s">
        <v>6</v>
      </c>
      <c r="G7" s="164" t="s">
        <v>7</v>
      </c>
      <c r="H7" s="165" t="s">
        <v>8</v>
      </c>
      <c r="K7" s="13"/>
      <c r="S7" s="13" t="s">
        <v>0</v>
      </c>
    </row>
    <row r="8" spans="5:8" ht="15">
      <c r="E8" s="29"/>
      <c r="F8" s="30"/>
      <c r="G8" s="3"/>
      <c r="H8" s="118"/>
    </row>
    <row r="9" spans="1:8" ht="15.75">
      <c r="A9" s="32" t="s">
        <v>9</v>
      </c>
      <c r="E9" s="29"/>
      <c r="F9" s="30"/>
      <c r="G9" s="3"/>
      <c r="H9" s="118"/>
    </row>
    <row r="10" spans="2:19" ht="15.75">
      <c r="B10" s="14" t="s">
        <v>156</v>
      </c>
      <c r="C10" s="14"/>
      <c r="D10" s="33" t="s">
        <v>157</v>
      </c>
      <c r="E10" s="34">
        <v>35</v>
      </c>
      <c r="F10" s="35">
        <v>6.5</v>
      </c>
      <c r="G10" s="2">
        <f>ROUND((E10*F10),2)</f>
        <v>227.5</v>
      </c>
      <c r="H10" s="117" t="str">
        <f>IF($H$5=1," ",IF(E10=0," ",$H$5*G10))</f>
        <v> </v>
      </c>
      <c r="K10" s="13"/>
      <c r="S10" s="13" t="s">
        <v>0</v>
      </c>
    </row>
    <row r="11" spans="2:19" ht="15.75">
      <c r="B11" s="14" t="s">
        <v>152</v>
      </c>
      <c r="C11" s="14"/>
      <c r="D11" s="33" t="s">
        <v>29</v>
      </c>
      <c r="E11" s="34">
        <v>7.5</v>
      </c>
      <c r="F11" s="35">
        <v>22</v>
      </c>
      <c r="G11" s="2">
        <f>ROUND((E11*F11),2)</f>
        <v>165</v>
      </c>
      <c r="H11" s="117" t="str">
        <f>IF($H$5=1," ",IF(E11=0," ",$H$5*G11))</f>
        <v> </v>
      </c>
      <c r="K11" s="13"/>
      <c r="S11" s="13" t="s">
        <v>0</v>
      </c>
    </row>
    <row r="12" spans="2:24" ht="15.75">
      <c r="B12" s="14" t="s">
        <v>10</v>
      </c>
      <c r="C12" s="14"/>
      <c r="E12" s="29"/>
      <c r="F12" s="30"/>
      <c r="G12" s="119">
        <f>SUM(G10:G11)</f>
        <v>392.5</v>
      </c>
      <c r="H12" s="117" t="str">
        <f>IF(G12=0," ",IF($H$5=1," ",$H$5*G12))</f>
        <v> </v>
      </c>
      <c r="K12" s="13"/>
      <c r="L12" s="14"/>
      <c r="S12" s="13" t="s">
        <v>0</v>
      </c>
      <c r="X12" s="37" t="s">
        <v>0</v>
      </c>
    </row>
    <row r="13" spans="4:24" ht="15">
      <c r="D13" s="33" t="s">
        <v>0</v>
      </c>
      <c r="E13" s="29" t="s">
        <v>0</v>
      </c>
      <c r="F13" s="30" t="s">
        <v>0</v>
      </c>
      <c r="G13" s="3" t="s">
        <v>0</v>
      </c>
      <c r="H13" s="118"/>
      <c r="K13" s="13"/>
      <c r="L13" s="14"/>
      <c r="S13" s="13" t="s">
        <v>0</v>
      </c>
      <c r="X13" s="37" t="s">
        <v>0</v>
      </c>
    </row>
    <row r="14" spans="1:24" ht="15.75">
      <c r="A14" s="32" t="s">
        <v>34</v>
      </c>
      <c r="D14" s="33" t="s">
        <v>0</v>
      </c>
      <c r="E14" s="29" t="s">
        <v>0</v>
      </c>
      <c r="F14" s="30" t="s">
        <v>0</v>
      </c>
      <c r="G14" s="3" t="s">
        <v>0</v>
      </c>
      <c r="H14" s="118"/>
      <c r="K14" s="13"/>
      <c r="S14" s="13" t="s">
        <v>0</v>
      </c>
      <c r="X14" s="37" t="s">
        <v>0</v>
      </c>
    </row>
    <row r="15" spans="2:19" s="51" customFormat="1" ht="15.75">
      <c r="B15" s="182" t="s">
        <v>158</v>
      </c>
      <c r="D15" s="183" t="s">
        <v>68</v>
      </c>
      <c r="E15" s="34">
        <v>0.75</v>
      </c>
      <c r="F15" s="116">
        <v>30.88</v>
      </c>
      <c r="G15" s="184">
        <f>ROUND((E15*F15),2)</f>
        <v>23.16</v>
      </c>
      <c r="H15" s="117" t="str">
        <f>IF($H$5=1," ",IF(E15=0," ",$H$5*G15))</f>
        <v> </v>
      </c>
      <c r="S15" s="53"/>
    </row>
    <row r="16" spans="2:19" s="51" customFormat="1" ht="15.75">
      <c r="B16" s="182" t="s">
        <v>151</v>
      </c>
      <c r="D16" s="183" t="s">
        <v>68</v>
      </c>
      <c r="E16" s="34">
        <v>2</v>
      </c>
      <c r="F16" s="116">
        <v>6.92</v>
      </c>
      <c r="G16" s="184">
        <f>ROUND((E16*F16),2)</f>
        <v>13.84</v>
      </c>
      <c r="H16" s="117" t="str">
        <f>IF($H$5=1," ",IF(E16=0," ",$H$5*G16))</f>
        <v> </v>
      </c>
      <c r="S16" s="53"/>
    </row>
    <row r="17" spans="2:19" ht="25.5">
      <c r="B17" s="14" t="s">
        <v>67</v>
      </c>
      <c r="C17" s="181" t="s">
        <v>145</v>
      </c>
      <c r="D17" s="33" t="s">
        <v>0</v>
      </c>
      <c r="E17" s="34" t="s">
        <v>0</v>
      </c>
      <c r="F17" s="35" t="s">
        <v>73</v>
      </c>
      <c r="G17" s="2" t="s">
        <v>0</v>
      </c>
      <c r="H17" s="118"/>
      <c r="S17" s="13" t="s">
        <v>0</v>
      </c>
    </row>
    <row r="18" spans="2:19" ht="15.75">
      <c r="B18" s="14" t="s">
        <v>11</v>
      </c>
      <c r="C18" s="161"/>
      <c r="D18" s="33" t="s">
        <v>30</v>
      </c>
      <c r="E18" s="149">
        <f>ROUND($E$10*0,0)+ROUND($E$11*1.3*7.75,0)</f>
        <v>76</v>
      </c>
      <c r="F18" s="35">
        <v>0.38</v>
      </c>
      <c r="G18" s="2">
        <f>IF(C18=0,ROUND((E18*F18),2),ROUND((C18*F18),2))</f>
        <v>28.88</v>
      </c>
      <c r="H18" s="117" t="str">
        <f aca="true" t="shared" si="0" ref="H18:H35">IF($H$5=1," ",IF(E18=0," ",$H$5*G18))</f>
        <v> </v>
      </c>
      <c r="K18" s="13"/>
      <c r="S18" s="13" t="s">
        <v>0</v>
      </c>
    </row>
    <row r="19" spans="2:24" ht="15.75">
      <c r="B19" s="14" t="s">
        <v>12</v>
      </c>
      <c r="C19" s="161"/>
      <c r="D19" s="33" t="s">
        <v>30</v>
      </c>
      <c r="E19" s="149">
        <f>ROUND($E$10*1.3*0.8,0)+ROUND($E$11*1.3*1.14,0)</f>
        <v>47</v>
      </c>
      <c r="F19" s="35">
        <v>0.32</v>
      </c>
      <c r="G19" s="2">
        <f>IF(C19=0,ROUND((E19*F19),2),ROUND((C19*F19),2))</f>
        <v>15.04</v>
      </c>
      <c r="H19" s="117" t="str">
        <f t="shared" si="0"/>
        <v> </v>
      </c>
      <c r="K19" s="13"/>
      <c r="S19" s="13" t="s">
        <v>0</v>
      </c>
      <c r="X19" s="37" t="s">
        <v>0</v>
      </c>
    </row>
    <row r="20" spans="2:24" ht="15.75">
      <c r="B20" s="14" t="s">
        <v>13</v>
      </c>
      <c r="C20" s="161"/>
      <c r="D20" s="33" t="s">
        <v>30</v>
      </c>
      <c r="E20" s="149">
        <f>ROUND($E$10*1.3*1.4,0)+ROUND($E$11*1.3*9.63,0)</f>
        <v>158</v>
      </c>
      <c r="F20" s="35">
        <v>0.26</v>
      </c>
      <c r="G20" s="2">
        <f>IF(C20=0,ROUND((E20*F20),2),ROUND((C20*F20),2))</f>
        <v>41.08</v>
      </c>
      <c r="H20" s="117" t="str">
        <f t="shared" si="0"/>
        <v> </v>
      </c>
      <c r="K20" s="13"/>
      <c r="L20" s="14"/>
      <c r="S20" s="13" t="s">
        <v>0</v>
      </c>
      <c r="X20" s="37" t="s">
        <v>0</v>
      </c>
    </row>
    <row r="21" spans="2:24" ht="15.75">
      <c r="B21" s="14" t="s">
        <v>35</v>
      </c>
      <c r="C21" s="14"/>
      <c r="D21" s="33" t="s">
        <v>15</v>
      </c>
      <c r="E21" s="34">
        <v>2</v>
      </c>
      <c r="F21" s="35">
        <v>7.25</v>
      </c>
      <c r="G21" s="2">
        <f aca="true" t="shared" si="1" ref="G21:G26">ROUND((E21*F21),2)</f>
        <v>14.5</v>
      </c>
      <c r="H21" s="117" t="str">
        <f t="shared" si="0"/>
        <v> </v>
      </c>
      <c r="K21" s="13"/>
      <c r="L21" s="14"/>
      <c r="S21" s="13"/>
      <c r="X21" s="37"/>
    </row>
    <row r="22" spans="2:19" ht="15.75">
      <c r="B22" s="14" t="s">
        <v>14</v>
      </c>
      <c r="C22" s="14"/>
      <c r="D22" s="33" t="s">
        <v>29</v>
      </c>
      <c r="E22" s="34">
        <v>0.5</v>
      </c>
      <c r="F22" s="35">
        <v>32.5</v>
      </c>
      <c r="G22" s="2">
        <f t="shared" si="1"/>
        <v>16.25</v>
      </c>
      <c r="H22" s="117" t="str">
        <f t="shared" si="0"/>
        <v> </v>
      </c>
      <c r="K22" s="13"/>
      <c r="L22" s="14"/>
      <c r="S22" s="13" t="s">
        <v>0</v>
      </c>
    </row>
    <row r="23" spans="2:19" ht="15.75">
      <c r="B23" s="14" t="s">
        <v>70</v>
      </c>
      <c r="C23" s="14"/>
      <c r="D23" s="33" t="s">
        <v>15</v>
      </c>
      <c r="E23" s="149">
        <f>$E$54</f>
        <v>1</v>
      </c>
      <c r="F23" s="150">
        <f>IF(A98="H",G98,0)+IF(A99="H",G99,0)+IF(A100="H",G100,0)+IF(A101="H",G101,0)+IF(A102="H",G102,0)+IF(A103="H",G103,0)+IF(A104="H",G104,0)+IF(A105="H",G105,0)+IF(A106="H",G106,0)</f>
        <v>15.97</v>
      </c>
      <c r="G23" s="2">
        <f t="shared" si="1"/>
        <v>15.97</v>
      </c>
      <c r="H23" s="117" t="str">
        <f t="shared" si="0"/>
        <v> </v>
      </c>
      <c r="K23" s="13"/>
      <c r="L23" s="14"/>
      <c r="S23" s="13" t="s">
        <v>0</v>
      </c>
    </row>
    <row r="24" spans="2:19" ht="15.75">
      <c r="B24" s="14" t="s">
        <v>71</v>
      </c>
      <c r="C24" s="14"/>
      <c r="D24" s="33" t="s">
        <v>15</v>
      </c>
      <c r="E24" s="149">
        <f>$E$54</f>
        <v>1</v>
      </c>
      <c r="F24" s="150">
        <f>IF(A98="i",G98,0)+IF(A99="i",G99,0)+IF(A100="i",G100,0)+IF(A101="i",G101,0)+IF(A102="i",G102,0)+IF(A103="i",G103,0)+IF(A104="i",G104,0)+IF(A105="i",G105,0)+IF(A106="i",G106,0)</f>
        <v>0</v>
      </c>
      <c r="G24" s="2">
        <f t="shared" si="1"/>
        <v>0</v>
      </c>
      <c r="H24" s="117" t="str">
        <f t="shared" si="0"/>
        <v> </v>
      </c>
      <c r="K24" s="13"/>
      <c r="L24" s="14"/>
      <c r="S24" s="13"/>
    </row>
    <row r="25" spans="2:19" ht="15.75">
      <c r="B25" s="14" t="s">
        <v>72</v>
      </c>
      <c r="C25" s="14"/>
      <c r="D25" s="33" t="s">
        <v>15</v>
      </c>
      <c r="E25" s="149">
        <f>$E$54</f>
        <v>1</v>
      </c>
      <c r="F25" s="150">
        <f>IF(A98="f",G98,0)+IF(A99="f",G99,0)+IF(A100="f",G100,0)+IF(A101="f",G101,0)+IF(A102="f",G102,0)+IF(A103="f",G103,0)+IF(A104="f",G104,0)+IF(A105="f",G105,0)+IF(A106="f",G106,0)</f>
        <v>0</v>
      </c>
      <c r="G25" s="2">
        <f t="shared" si="1"/>
        <v>0</v>
      </c>
      <c r="H25" s="117" t="str">
        <f t="shared" si="0"/>
        <v> </v>
      </c>
      <c r="K25" s="13"/>
      <c r="L25" s="14"/>
      <c r="S25" s="13"/>
    </row>
    <row r="26" spans="2:19" ht="15.75">
      <c r="B26" s="14" t="s">
        <v>36</v>
      </c>
      <c r="C26" s="14"/>
      <c r="D26" s="33" t="s">
        <v>15</v>
      </c>
      <c r="E26" s="34">
        <v>0</v>
      </c>
      <c r="F26" s="116">
        <v>7</v>
      </c>
      <c r="G26" s="2">
        <f t="shared" si="1"/>
        <v>0</v>
      </c>
      <c r="H26" s="117" t="str">
        <f t="shared" si="0"/>
        <v> </v>
      </c>
      <c r="K26" s="13"/>
      <c r="L26" s="14"/>
      <c r="S26" s="13"/>
    </row>
    <row r="27" spans="2:19" ht="15.75">
      <c r="B27" s="14" t="s">
        <v>37</v>
      </c>
      <c r="C27" s="14"/>
      <c r="D27" s="33" t="s">
        <v>81</v>
      </c>
      <c r="E27" s="149">
        <f>F80/F92</f>
        <v>2.625531914893617</v>
      </c>
      <c r="F27" s="157">
        <v>2.35</v>
      </c>
      <c r="G27" s="2">
        <f aca="true" t="shared" si="2" ref="G27:G33">ROUND((E27*F27),2)</f>
        <v>6.17</v>
      </c>
      <c r="H27" s="117" t="str">
        <f t="shared" si="0"/>
        <v> </v>
      </c>
      <c r="K27" s="13"/>
      <c r="L27" s="14"/>
      <c r="S27" s="13"/>
    </row>
    <row r="28" spans="2:19" ht="15.75">
      <c r="B28" s="14" t="s">
        <v>38</v>
      </c>
      <c r="C28" s="14"/>
      <c r="D28" s="33" t="s">
        <v>15</v>
      </c>
      <c r="E28" s="149">
        <f>$E$54</f>
        <v>1</v>
      </c>
      <c r="F28" s="148">
        <f>G80</f>
        <v>11.39</v>
      </c>
      <c r="G28" s="2">
        <f t="shared" si="2"/>
        <v>11.39</v>
      </c>
      <c r="H28" s="117" t="str">
        <f t="shared" si="0"/>
        <v> </v>
      </c>
      <c r="K28" s="13"/>
      <c r="L28" s="14"/>
      <c r="S28" s="13"/>
    </row>
    <row r="29" spans="2:19" ht="15.75">
      <c r="B29" s="14" t="s">
        <v>39</v>
      </c>
      <c r="C29" s="14"/>
      <c r="D29" s="33" t="s">
        <v>17</v>
      </c>
      <c r="E29" s="149">
        <f>D80</f>
        <v>0.74</v>
      </c>
      <c r="F29" s="35">
        <v>12</v>
      </c>
      <c r="G29" s="2">
        <f t="shared" si="2"/>
        <v>8.88</v>
      </c>
      <c r="H29" s="117" t="str">
        <f t="shared" si="0"/>
        <v> </v>
      </c>
      <c r="K29" s="13"/>
      <c r="L29" s="14"/>
      <c r="S29" s="13"/>
    </row>
    <row r="30" spans="2:19" ht="15.75">
      <c r="B30" s="14" t="s">
        <v>40</v>
      </c>
      <c r="C30" s="14"/>
      <c r="D30" s="33" t="s">
        <v>15</v>
      </c>
      <c r="E30" s="149">
        <f>$E$54</f>
        <v>1</v>
      </c>
      <c r="F30" s="35">
        <v>0</v>
      </c>
      <c r="G30" s="2">
        <f t="shared" si="2"/>
        <v>0</v>
      </c>
      <c r="H30" s="117" t="str">
        <f t="shared" si="0"/>
        <v> </v>
      </c>
      <c r="K30" s="13"/>
      <c r="L30" s="14"/>
      <c r="S30" s="13"/>
    </row>
    <row r="31" spans="2:19" ht="15.75">
      <c r="B31" s="14" t="s">
        <v>41</v>
      </c>
      <c r="C31" s="14"/>
      <c r="D31" s="33" t="s">
        <v>15</v>
      </c>
      <c r="E31" s="149">
        <f>$E$54</f>
        <v>1</v>
      </c>
      <c r="F31" s="35">
        <v>9.22</v>
      </c>
      <c r="G31" s="2">
        <f t="shared" si="2"/>
        <v>9.22</v>
      </c>
      <c r="H31" s="117" t="str">
        <f t="shared" si="0"/>
        <v> </v>
      </c>
      <c r="K31" s="13"/>
      <c r="L31" s="14"/>
      <c r="S31" s="13"/>
    </row>
    <row r="32" spans="2:19" ht="15.75">
      <c r="B32" s="14" t="s">
        <v>42</v>
      </c>
      <c r="C32" s="14"/>
      <c r="D32" s="33" t="s">
        <v>15</v>
      </c>
      <c r="E32" s="149">
        <f>$E$54</f>
        <v>1</v>
      </c>
      <c r="F32" s="35">
        <v>0</v>
      </c>
      <c r="G32" s="2">
        <f t="shared" si="2"/>
        <v>0</v>
      </c>
      <c r="H32" s="117" t="str">
        <f t="shared" si="0"/>
        <v> </v>
      </c>
      <c r="K32" s="13"/>
      <c r="L32" s="14"/>
      <c r="S32" s="13"/>
    </row>
    <row r="33" spans="2:19" ht="15.75">
      <c r="B33" s="14" t="s">
        <v>43</v>
      </c>
      <c r="C33" s="14"/>
      <c r="D33" s="33" t="s">
        <v>15</v>
      </c>
      <c r="E33" s="149">
        <f>$E$54</f>
        <v>1</v>
      </c>
      <c r="F33" s="35">
        <v>0</v>
      </c>
      <c r="G33" s="2">
        <f t="shared" si="2"/>
        <v>0</v>
      </c>
      <c r="H33" s="117" t="str">
        <f t="shared" si="0"/>
        <v> </v>
      </c>
      <c r="K33" s="13"/>
      <c r="L33" s="14"/>
      <c r="S33" s="13"/>
    </row>
    <row r="34" spans="2:19" ht="15.75">
      <c r="B34" s="14"/>
      <c r="C34" s="14"/>
      <c r="D34" s="33"/>
      <c r="E34" s="34"/>
      <c r="F34" s="36"/>
      <c r="G34" s="2"/>
      <c r="H34" s="117" t="str">
        <f t="shared" si="0"/>
        <v> </v>
      </c>
      <c r="K34" s="13"/>
      <c r="L34" s="14"/>
      <c r="S34" s="13"/>
    </row>
    <row r="35" spans="2:19" ht="15.75">
      <c r="B35" s="14" t="s">
        <v>44</v>
      </c>
      <c r="C35" s="177">
        <v>6</v>
      </c>
      <c r="D35" s="33" t="s">
        <v>92</v>
      </c>
      <c r="E35" s="2">
        <f>SUM(G14:G34)*$C$35/12</f>
        <v>102.18999999999998</v>
      </c>
      <c r="F35" s="131">
        <v>0.07</v>
      </c>
      <c r="G35" s="2">
        <f>ROUND((E35*F35),2)</f>
        <v>7.15</v>
      </c>
      <c r="H35" s="117" t="str">
        <f t="shared" si="0"/>
        <v> </v>
      </c>
      <c r="K35" s="13"/>
      <c r="L35" s="14"/>
      <c r="S35" s="13"/>
    </row>
    <row r="36" spans="5:8" ht="16.5" thickBot="1">
      <c r="E36" s="3"/>
      <c r="F36" s="30"/>
      <c r="G36" s="120"/>
      <c r="H36" s="120"/>
    </row>
    <row r="37" spans="1:24" ht="16.5" thickTop="1">
      <c r="A37" s="39"/>
      <c r="B37" s="40" t="s">
        <v>48</v>
      </c>
      <c r="C37" s="40"/>
      <c r="D37" s="40"/>
      <c r="E37" s="121"/>
      <c r="F37" s="41"/>
      <c r="G37" s="121">
        <f>SUM(G14:G35)</f>
        <v>211.52999999999997</v>
      </c>
      <c r="H37" s="117" t="str">
        <f>IF(G37=0," ",IF($H$5=1," ",$H$5*G37))</f>
        <v> </v>
      </c>
      <c r="K37" s="13"/>
      <c r="S37" s="13" t="s">
        <v>0</v>
      </c>
      <c r="X37" s="37" t="s">
        <v>0</v>
      </c>
    </row>
    <row r="38" spans="5:19" ht="15" customHeight="1">
      <c r="E38" s="29"/>
      <c r="F38" s="30"/>
      <c r="G38" s="3"/>
      <c r="H38" s="118"/>
      <c r="K38" s="13"/>
      <c r="S38" s="13" t="s">
        <v>0</v>
      </c>
    </row>
    <row r="39" spans="1:19" ht="15" customHeight="1">
      <c r="A39" s="32" t="s">
        <v>58</v>
      </c>
      <c r="E39" s="29"/>
      <c r="F39" s="30"/>
      <c r="G39" s="3"/>
      <c r="H39" s="118"/>
      <c r="K39" s="13"/>
      <c r="S39" s="13"/>
    </row>
    <row r="40" spans="2:19" ht="15" customHeight="1">
      <c r="B40" s="14" t="s">
        <v>37</v>
      </c>
      <c r="C40" s="14"/>
      <c r="D40" s="33" t="s">
        <v>81</v>
      </c>
      <c r="E40" s="149">
        <f>F90/F92</f>
        <v>9.08936170212766</v>
      </c>
      <c r="F40" s="156">
        <v>2.35</v>
      </c>
      <c r="G40" s="2">
        <f aca="true" t="shared" si="3" ref="G40:G45">ROUND((E40*F40),2)</f>
        <v>21.36</v>
      </c>
      <c r="H40" s="117" t="str">
        <f aca="true" t="shared" si="4" ref="H40:H45">IF($H$5=1," ",IF(E40=0," ",$H$5*G40))</f>
        <v> </v>
      </c>
      <c r="K40" s="13"/>
      <c r="S40" s="13"/>
    </row>
    <row r="41" spans="2:19" ht="15" customHeight="1">
      <c r="B41" s="14" t="s">
        <v>38</v>
      </c>
      <c r="C41" s="14"/>
      <c r="D41" s="33" t="s">
        <v>15</v>
      </c>
      <c r="E41" s="149">
        <f>$E$54</f>
        <v>1</v>
      </c>
      <c r="F41" s="147">
        <f>G90</f>
        <v>20.939999999999998</v>
      </c>
      <c r="G41" s="2">
        <f t="shared" si="3"/>
        <v>20.94</v>
      </c>
      <c r="H41" s="117" t="str">
        <f t="shared" si="4"/>
        <v> </v>
      </c>
      <c r="K41" s="13"/>
      <c r="S41" s="13"/>
    </row>
    <row r="42" spans="2:19" ht="15.75">
      <c r="B42" s="14" t="s">
        <v>45</v>
      </c>
      <c r="C42" s="14"/>
      <c r="D42" s="33" t="s">
        <v>17</v>
      </c>
      <c r="E42" s="3">
        <f>D90</f>
        <v>2.4</v>
      </c>
      <c r="F42" s="1">
        <v>12</v>
      </c>
      <c r="G42" s="2">
        <f t="shared" si="3"/>
        <v>28.8</v>
      </c>
      <c r="H42" s="117" t="str">
        <f t="shared" si="4"/>
        <v> </v>
      </c>
      <c r="K42" s="13"/>
      <c r="S42" s="13" t="s">
        <v>0</v>
      </c>
    </row>
    <row r="43" spans="2:19" ht="15.75">
      <c r="B43" s="14" t="s">
        <v>16</v>
      </c>
      <c r="C43" s="14"/>
      <c r="D43" s="33" t="s">
        <v>157</v>
      </c>
      <c r="E43" s="3">
        <f>$E$10</f>
        <v>35</v>
      </c>
      <c r="F43" s="1">
        <v>0.18</v>
      </c>
      <c r="G43" s="2">
        <f t="shared" si="3"/>
        <v>6.3</v>
      </c>
      <c r="H43" s="117" t="str">
        <f t="shared" si="4"/>
        <v> </v>
      </c>
      <c r="K43" s="13"/>
      <c r="S43" s="13" t="s">
        <v>0</v>
      </c>
    </row>
    <row r="44" spans="2:19" ht="15.75">
      <c r="B44" s="14" t="s">
        <v>46</v>
      </c>
      <c r="C44" s="14"/>
      <c r="D44" s="33" t="s">
        <v>157</v>
      </c>
      <c r="E44" s="3">
        <f>$E$10</f>
        <v>35</v>
      </c>
      <c r="F44" s="1">
        <v>0</v>
      </c>
      <c r="G44" s="2">
        <f t="shared" si="3"/>
        <v>0</v>
      </c>
      <c r="H44" s="117" t="str">
        <f t="shared" si="4"/>
        <v> </v>
      </c>
      <c r="K44" s="13"/>
      <c r="S44" s="13" t="s">
        <v>0</v>
      </c>
    </row>
    <row r="45" spans="2:19" ht="15.75">
      <c r="B45" s="14" t="s">
        <v>47</v>
      </c>
      <c r="C45" s="14"/>
      <c r="D45" s="33" t="s">
        <v>157</v>
      </c>
      <c r="E45" s="3">
        <f>$E$10</f>
        <v>35</v>
      </c>
      <c r="F45" s="1">
        <v>0</v>
      </c>
      <c r="G45" s="2">
        <f t="shared" si="3"/>
        <v>0</v>
      </c>
      <c r="H45" s="117" t="str">
        <f t="shared" si="4"/>
        <v> </v>
      </c>
      <c r="K45" s="13"/>
      <c r="S45" s="13" t="s">
        <v>0</v>
      </c>
    </row>
    <row r="46" spans="5:24" ht="16.5" thickBot="1">
      <c r="E46" s="3"/>
      <c r="F46" s="30"/>
      <c r="G46" s="120"/>
      <c r="H46" s="120"/>
      <c r="K46" s="13"/>
      <c r="S46" s="13" t="s">
        <v>0</v>
      </c>
      <c r="X46" s="37" t="s">
        <v>0</v>
      </c>
    </row>
    <row r="47" spans="1:24" ht="16.5" thickTop="1">
      <c r="A47" s="39"/>
      <c r="B47" s="40" t="s">
        <v>49</v>
      </c>
      <c r="C47" s="25"/>
      <c r="D47" s="25"/>
      <c r="E47" s="121"/>
      <c r="F47" s="41"/>
      <c r="G47" s="121">
        <f>SUM(G39:G46)</f>
        <v>77.39999999999999</v>
      </c>
      <c r="H47" s="117" t="str">
        <f>IF(G47=0," ",IF($H$5=1," ",$H$5*G47))</f>
        <v> </v>
      </c>
      <c r="K47" s="13"/>
      <c r="S47" s="13" t="s">
        <v>0</v>
      </c>
      <c r="X47" s="37" t="s">
        <v>0</v>
      </c>
    </row>
    <row r="48" spans="1:24" ht="15.75">
      <c r="A48" s="42"/>
      <c r="B48" s="43"/>
      <c r="C48" s="158" t="s">
        <v>83</v>
      </c>
      <c r="D48" s="43"/>
      <c r="E48" s="190" t="s">
        <v>82</v>
      </c>
      <c r="F48" s="191"/>
      <c r="G48" s="122"/>
      <c r="H48" s="123"/>
      <c r="K48" s="13"/>
      <c r="S48" s="13"/>
      <c r="X48" s="37"/>
    </row>
    <row r="49" spans="1:24" ht="15.75">
      <c r="A49" s="45" t="s">
        <v>84</v>
      </c>
      <c r="B49" s="45"/>
      <c r="C49" s="168"/>
      <c r="D49" s="169"/>
      <c r="E49" s="122"/>
      <c r="F49" s="160"/>
      <c r="G49" s="122">
        <f>G37+G47</f>
        <v>288.92999999999995</v>
      </c>
      <c r="H49" s="117" t="str">
        <f>IF(G49=0," ",IF($H$5=1," ",$H$5*G49))</f>
        <v> </v>
      </c>
      <c r="K49" s="13"/>
      <c r="S49" s="13"/>
      <c r="X49" s="37"/>
    </row>
    <row r="50" spans="1:24" ht="15.75">
      <c r="A50" s="45"/>
      <c r="B50" s="45"/>
      <c r="C50" s="159"/>
      <c r="D50" s="33"/>
      <c r="E50" s="122"/>
      <c r="F50" s="160"/>
      <c r="G50" s="122"/>
      <c r="H50" s="166"/>
      <c r="K50" s="13"/>
      <c r="S50" s="13"/>
      <c r="X50" s="37"/>
    </row>
    <row r="51" spans="1:24" ht="15.75">
      <c r="A51" s="45" t="s">
        <v>86</v>
      </c>
      <c r="B51" s="45"/>
      <c r="C51" s="159"/>
      <c r="D51" s="33"/>
      <c r="E51" s="122"/>
      <c r="F51" s="160"/>
      <c r="G51" s="122">
        <f>G12-G49</f>
        <v>103.57000000000005</v>
      </c>
      <c r="H51" s="117" t="str">
        <f>IF(G51=0," ",IF($H$5=1," ",$H$5*G51))</f>
        <v> </v>
      </c>
      <c r="K51" s="13"/>
      <c r="S51" s="13"/>
      <c r="X51" s="37"/>
    </row>
    <row r="52" spans="7:8" ht="15">
      <c r="G52" s="124"/>
      <c r="H52" s="124"/>
    </row>
    <row r="53" spans="1:24" ht="19.5" customHeight="1">
      <c r="A53" s="32" t="s">
        <v>87</v>
      </c>
      <c r="D53" s="33"/>
      <c r="E53" s="29"/>
      <c r="F53" s="30"/>
      <c r="G53" s="3" t="s">
        <v>0</v>
      </c>
      <c r="H53" s="118"/>
      <c r="K53" s="13"/>
      <c r="L53" s="14"/>
      <c r="S53" s="13" t="s">
        <v>0</v>
      </c>
      <c r="X53" s="37" t="s">
        <v>0</v>
      </c>
    </row>
    <row r="54" spans="2:8" ht="15.75">
      <c r="B54" s="14" t="s">
        <v>85</v>
      </c>
      <c r="C54" s="14"/>
      <c r="D54" s="33" t="s">
        <v>15</v>
      </c>
      <c r="E54" s="38">
        <v>1</v>
      </c>
      <c r="F54" s="147">
        <f>H80+H90</f>
        <v>99.80000000000001</v>
      </c>
      <c r="G54" s="2">
        <f>ROUND((E54*F54),2)</f>
        <v>99.8</v>
      </c>
      <c r="H54" s="117" t="str">
        <f>IF($H$5=1," ",IF(E54=0," ",$H$5*G54))</f>
        <v> </v>
      </c>
    </row>
    <row r="55" spans="1:19" ht="16.5" customHeight="1">
      <c r="A55" s="32" t="s">
        <v>88</v>
      </c>
      <c r="E55" s="29"/>
      <c r="F55" s="30"/>
      <c r="G55" s="3"/>
      <c r="H55" s="118"/>
      <c r="K55" s="13"/>
      <c r="L55" s="14"/>
      <c r="S55" s="13" t="s">
        <v>0</v>
      </c>
    </row>
    <row r="56" spans="2:24" ht="18.75" customHeight="1">
      <c r="B56" s="14" t="s">
        <v>60</v>
      </c>
      <c r="C56" s="14"/>
      <c r="D56" s="33" t="s">
        <v>18</v>
      </c>
      <c r="E56" s="2">
        <f>(G49)</f>
        <v>288.92999999999995</v>
      </c>
      <c r="F56" s="131">
        <v>0.08</v>
      </c>
      <c r="G56" s="2">
        <f>ROUND((E56*F56),2)</f>
        <v>23.11</v>
      </c>
      <c r="H56" s="117" t="str">
        <f>IF($H$5=1," ",IF(E56=0," ",$H$5*G56))</f>
        <v> </v>
      </c>
      <c r="K56" s="13"/>
      <c r="L56" s="14"/>
      <c r="S56" s="13" t="s">
        <v>0</v>
      </c>
      <c r="X56" s="37" t="s">
        <v>0</v>
      </c>
    </row>
    <row r="57" spans="4:19" ht="16.5" thickBot="1">
      <c r="D57" s="33" t="s">
        <v>0</v>
      </c>
      <c r="E57" s="3" t="s">
        <v>0</v>
      </c>
      <c r="F57" s="30"/>
      <c r="G57" s="125"/>
      <c r="H57" s="126"/>
      <c r="K57" s="13"/>
      <c r="S57" s="13" t="s">
        <v>0</v>
      </c>
    </row>
    <row r="58" spans="1:19" ht="16.5" thickTop="1">
      <c r="A58" s="167" t="s">
        <v>89</v>
      </c>
      <c r="E58" s="3"/>
      <c r="F58" s="30"/>
      <c r="G58" s="127">
        <f>SUM(G54:G56)</f>
        <v>122.91</v>
      </c>
      <c r="H58" s="117" t="str">
        <f>IF(G58=0," ",IF($H$5=1," ",$H$5*G58))</f>
        <v> </v>
      </c>
      <c r="K58" s="13"/>
      <c r="S58" s="13" t="s">
        <v>0</v>
      </c>
    </row>
    <row r="59" spans="5:24" ht="15">
      <c r="E59" s="3"/>
      <c r="F59" s="30"/>
      <c r="G59" s="3"/>
      <c r="H59" s="118"/>
      <c r="K59" s="13"/>
      <c r="S59" s="13" t="s">
        <v>0</v>
      </c>
      <c r="X59" s="37" t="s">
        <v>0</v>
      </c>
    </row>
    <row r="60" spans="1:24" ht="16.5" thickBot="1">
      <c r="A60" s="45" t="s">
        <v>167</v>
      </c>
      <c r="B60" s="46"/>
      <c r="C60" s="46"/>
      <c r="D60" s="46"/>
      <c r="E60" s="122"/>
      <c r="F60" s="44"/>
      <c r="G60" s="128">
        <f>G49+G58</f>
        <v>411.8399999999999</v>
      </c>
      <c r="H60" s="117" t="str">
        <f>IF(G60=0," ",IF($H$5=1," ",$H$5*G60))</f>
        <v> </v>
      </c>
      <c r="K60" s="13"/>
      <c r="S60" s="13" t="s">
        <v>0</v>
      </c>
      <c r="X60" s="37" t="s">
        <v>0</v>
      </c>
    </row>
    <row r="61" spans="5:19" ht="16.5" thickBot="1" thickTop="1">
      <c r="E61" s="29"/>
      <c r="F61" s="30"/>
      <c r="G61" s="2"/>
      <c r="H61" s="118"/>
      <c r="K61" s="13"/>
      <c r="S61" s="13" t="s">
        <v>0</v>
      </c>
    </row>
    <row r="62" spans="1:24" ht="18.75" customHeight="1" thickBot="1" thickTop="1">
      <c r="A62" s="47" t="s">
        <v>90</v>
      </c>
      <c r="B62" s="47"/>
      <c r="C62" s="47"/>
      <c r="D62" s="47"/>
      <c r="E62" s="48"/>
      <c r="F62" s="49"/>
      <c r="G62" s="129">
        <f>G12-G60</f>
        <v>-19.339999999999918</v>
      </c>
      <c r="H62" s="130" t="str">
        <f>IF(G62=0," ",IF($H$5=1," ",$H$5*G62))</f>
        <v> </v>
      </c>
      <c r="K62" s="13"/>
      <c r="S62" s="13" t="s">
        <v>0</v>
      </c>
      <c r="X62" s="37" t="s">
        <v>0</v>
      </c>
    </row>
    <row r="63" spans="1:24" s="51" customFormat="1" ht="15.75" thickTop="1">
      <c r="A63" s="50" t="s">
        <v>69</v>
      </c>
      <c r="F63" s="52"/>
      <c r="K63" s="53"/>
      <c r="S63" s="53" t="s">
        <v>0</v>
      </c>
      <c r="X63" s="54" t="s">
        <v>0</v>
      </c>
    </row>
    <row r="64" ht="15">
      <c r="A64" s="50" t="s">
        <v>66</v>
      </c>
    </row>
    <row r="65" ht="15"/>
    <row r="66" ht="15"/>
    <row r="67" spans="11:24" ht="15.75" thickBot="1">
      <c r="K67" s="13"/>
      <c r="L67" s="14"/>
      <c r="S67" s="13" t="s">
        <v>0</v>
      </c>
      <c r="X67" s="37" t="s">
        <v>0</v>
      </c>
    </row>
    <row r="68" spans="1:24" ht="20.25">
      <c r="A68" s="153" t="str">
        <f>A3</f>
        <v>SOYBEANS RR, BARLEY SILAGE Double Crop</v>
      </c>
      <c r="B68" s="55"/>
      <c r="C68" s="55"/>
      <c r="D68" s="55"/>
      <c r="E68" s="55"/>
      <c r="F68" s="56"/>
      <c r="G68" s="55"/>
      <c r="H68" s="57"/>
      <c r="K68" s="13"/>
      <c r="S68" s="13" t="s">
        <v>0</v>
      </c>
      <c r="X68" s="37" t="s">
        <v>0</v>
      </c>
    </row>
    <row r="69" spans="1:24" ht="16.5" thickBot="1">
      <c r="A69" s="58"/>
      <c r="B69" s="59" t="s">
        <v>57</v>
      </c>
      <c r="C69" s="59"/>
      <c r="D69" s="60"/>
      <c r="E69" s="60"/>
      <c r="F69" s="61"/>
      <c r="G69" s="60"/>
      <c r="H69" s="62"/>
      <c r="K69" s="13"/>
      <c r="S69" s="13" t="s">
        <v>0</v>
      </c>
      <c r="X69" s="37" t="s">
        <v>0</v>
      </c>
    </row>
    <row r="70" spans="1:24" ht="15">
      <c r="A70" s="63" t="s">
        <v>25</v>
      </c>
      <c r="B70" s="42" t="s">
        <v>31</v>
      </c>
      <c r="C70" s="64" t="s">
        <v>64</v>
      </c>
      <c r="D70" s="65" t="s">
        <v>19</v>
      </c>
      <c r="E70" s="66" t="s">
        <v>20</v>
      </c>
      <c r="F70" s="66" t="s">
        <v>54</v>
      </c>
      <c r="G70" s="65" t="s">
        <v>56</v>
      </c>
      <c r="H70" s="67" t="s">
        <v>21</v>
      </c>
      <c r="K70" s="13"/>
      <c r="S70" s="13" t="s">
        <v>0</v>
      </c>
      <c r="X70" s="37" t="s">
        <v>0</v>
      </c>
    </row>
    <row r="71" spans="1:24" ht="15">
      <c r="A71" s="68"/>
      <c r="B71" s="69"/>
      <c r="C71" s="70" t="s">
        <v>22</v>
      </c>
      <c r="D71" s="71" t="s">
        <v>23</v>
      </c>
      <c r="E71" s="72" t="s">
        <v>23</v>
      </c>
      <c r="F71" s="72" t="s">
        <v>55</v>
      </c>
      <c r="G71" s="71" t="s">
        <v>24</v>
      </c>
      <c r="H71" s="73" t="s">
        <v>24</v>
      </c>
      <c r="K71" s="13"/>
      <c r="S71" s="13" t="s">
        <v>0</v>
      </c>
      <c r="X71" s="37" t="s">
        <v>0</v>
      </c>
    </row>
    <row r="72" spans="1:19" ht="15">
      <c r="A72" s="74" t="s">
        <v>51</v>
      </c>
      <c r="B72" s="43"/>
      <c r="C72" s="43"/>
      <c r="D72" s="65"/>
      <c r="E72" s="65"/>
      <c r="F72" s="66"/>
      <c r="G72" s="66"/>
      <c r="H72" s="170"/>
      <c r="K72" s="13"/>
      <c r="S72" s="13" t="s">
        <v>0</v>
      </c>
    </row>
    <row r="73" spans="1:24" s="51" customFormat="1" ht="15">
      <c r="A73" s="75"/>
      <c r="B73" s="142"/>
      <c r="C73" s="76"/>
      <c r="D73" s="85"/>
      <c r="E73" s="143"/>
      <c r="F73" s="144"/>
      <c r="G73" s="144"/>
      <c r="H73" s="145"/>
      <c r="K73" s="53"/>
      <c r="M73" s="78"/>
      <c r="S73" s="53" t="s">
        <v>0</v>
      </c>
      <c r="X73" s="54" t="s">
        <v>0</v>
      </c>
    </row>
    <row r="74" spans="1:24" s="51" customFormat="1" ht="15">
      <c r="A74" s="75" t="s">
        <v>79</v>
      </c>
      <c r="B74" s="142" t="s">
        <v>74</v>
      </c>
      <c r="C74" s="76">
        <v>1</v>
      </c>
      <c r="D74" s="85">
        <v>0.2</v>
      </c>
      <c r="E74" s="143">
        <v>0.18</v>
      </c>
      <c r="F74" s="144">
        <v>2.14</v>
      </c>
      <c r="G74" s="144">
        <v>3.75</v>
      </c>
      <c r="H74" s="145">
        <v>6.08</v>
      </c>
      <c r="K74" s="185"/>
      <c r="S74" s="53"/>
      <c r="X74" s="54" t="s">
        <v>0</v>
      </c>
    </row>
    <row r="75" spans="1:24" s="51" customFormat="1" ht="15">
      <c r="A75" s="75" t="s">
        <v>160</v>
      </c>
      <c r="B75" s="142" t="s">
        <v>148</v>
      </c>
      <c r="C75" s="76">
        <v>1</v>
      </c>
      <c r="D75" s="85">
        <v>0.1</v>
      </c>
      <c r="E75" s="143">
        <v>0.09</v>
      </c>
      <c r="F75" s="144">
        <v>0.8</v>
      </c>
      <c r="G75" s="144">
        <v>0.58</v>
      </c>
      <c r="H75" s="145">
        <v>1.93</v>
      </c>
      <c r="K75" s="53"/>
      <c r="M75" s="78"/>
      <c r="S75" s="53" t="s">
        <v>0</v>
      </c>
      <c r="X75" s="54" t="s">
        <v>0</v>
      </c>
    </row>
    <row r="76" spans="1:24" s="51" customFormat="1" ht="15">
      <c r="A76" s="75" t="s">
        <v>161</v>
      </c>
      <c r="B76" s="142" t="s">
        <v>148</v>
      </c>
      <c r="C76" s="76">
        <v>1</v>
      </c>
      <c r="D76" s="85">
        <v>0.1</v>
      </c>
      <c r="E76" s="143">
        <v>0.09</v>
      </c>
      <c r="F76" s="144">
        <v>0.8</v>
      </c>
      <c r="G76" s="144">
        <v>0.58</v>
      </c>
      <c r="H76" s="145">
        <v>1.93</v>
      </c>
      <c r="K76" s="53"/>
      <c r="M76" s="78"/>
      <c r="S76" s="53" t="s">
        <v>0</v>
      </c>
      <c r="X76" s="54" t="s">
        <v>0</v>
      </c>
    </row>
    <row r="77" spans="1:24" s="51" customFormat="1" ht="15">
      <c r="A77" s="75" t="s">
        <v>80</v>
      </c>
      <c r="B77" s="142" t="s">
        <v>147</v>
      </c>
      <c r="C77" s="76">
        <v>1</v>
      </c>
      <c r="D77" s="85">
        <v>0.19</v>
      </c>
      <c r="E77" s="143">
        <v>0.17</v>
      </c>
      <c r="F77" s="144">
        <v>2.43</v>
      </c>
      <c r="G77" s="144">
        <v>6.48</v>
      </c>
      <c r="H77" s="145">
        <v>9.24</v>
      </c>
      <c r="K77" s="53"/>
      <c r="M77" s="78"/>
      <c r="S77" s="53" t="s">
        <v>0</v>
      </c>
      <c r="X77" s="54" t="s">
        <v>0</v>
      </c>
    </row>
    <row r="78" spans="1:24" ht="15">
      <c r="A78" s="75"/>
      <c r="B78" s="142" t="s">
        <v>73</v>
      </c>
      <c r="C78" s="76"/>
      <c r="D78" s="85" t="s">
        <v>73</v>
      </c>
      <c r="E78" s="143">
        <v>0</v>
      </c>
      <c r="F78" s="144">
        <v>0</v>
      </c>
      <c r="G78" s="144">
        <v>0</v>
      </c>
      <c r="H78" s="145">
        <v>0</v>
      </c>
      <c r="K78" s="79"/>
      <c r="S78" s="13"/>
      <c r="X78" s="37" t="s">
        <v>0</v>
      </c>
    </row>
    <row r="79" spans="1:24" ht="15">
      <c r="A79" s="151">
        <v>0.25</v>
      </c>
      <c r="B79" s="42" t="s">
        <v>26</v>
      </c>
      <c r="C79" s="76"/>
      <c r="D79" s="152">
        <f>A79*SUM(D73:D78)</f>
        <v>0.14750000000000002</v>
      </c>
      <c r="E79" s="81"/>
      <c r="F79" s="171"/>
      <c r="G79" s="82"/>
      <c r="H79" s="83"/>
      <c r="J79" s="79"/>
      <c r="K79" s="79"/>
      <c r="L79" s="79"/>
      <c r="M79" s="79"/>
      <c r="S79" s="13"/>
      <c r="X79" s="37"/>
    </row>
    <row r="80" spans="1:24" ht="15">
      <c r="A80" s="80"/>
      <c r="B80" s="42" t="s">
        <v>50</v>
      </c>
      <c r="C80" s="76"/>
      <c r="D80" s="4">
        <f>ROUND(SUM(D72:D79),2)</f>
        <v>0.74</v>
      </c>
      <c r="E80" s="4">
        <f>SUM(E72:E78)</f>
        <v>0.53</v>
      </c>
      <c r="F80" s="132">
        <f>SUM(F72:F78)</f>
        <v>6.17</v>
      </c>
      <c r="G80" s="132">
        <f>SUM(G72:G78)</f>
        <v>11.39</v>
      </c>
      <c r="H80" s="5">
        <f>SUM(H72:H78)</f>
        <v>19.18</v>
      </c>
      <c r="J80" s="79"/>
      <c r="K80" s="79"/>
      <c r="L80" s="79"/>
      <c r="M80" s="79"/>
      <c r="N80" s="51"/>
      <c r="S80" s="13"/>
      <c r="X80" s="37"/>
    </row>
    <row r="81" spans="1:24" ht="15">
      <c r="A81" s="84" t="s">
        <v>33</v>
      </c>
      <c r="B81" s="42"/>
      <c r="C81" s="76"/>
      <c r="D81" s="85"/>
      <c r="E81" s="77"/>
      <c r="F81" s="66"/>
      <c r="G81" s="82"/>
      <c r="H81" s="83"/>
      <c r="J81" s="79"/>
      <c r="K81" s="79"/>
      <c r="L81" s="79"/>
      <c r="M81" s="79"/>
      <c r="S81" s="13"/>
      <c r="X81" s="37"/>
    </row>
    <row r="82" spans="1:24" s="51" customFormat="1" ht="15.75" customHeight="1">
      <c r="A82" s="75" t="s">
        <v>79</v>
      </c>
      <c r="B82" s="142" t="s">
        <v>153</v>
      </c>
      <c r="C82" s="76">
        <v>1</v>
      </c>
      <c r="D82" s="85">
        <v>0.69</v>
      </c>
      <c r="E82" s="143">
        <v>0.63</v>
      </c>
      <c r="F82" s="144">
        <v>7.49</v>
      </c>
      <c r="G82" s="144">
        <v>8.68</v>
      </c>
      <c r="H82" s="145">
        <v>22.59</v>
      </c>
      <c r="K82" s="79"/>
      <c r="X82" s="54"/>
    </row>
    <row r="83" spans="1:24" s="51" customFormat="1" ht="15.75" customHeight="1">
      <c r="A83" s="75" t="s">
        <v>79</v>
      </c>
      <c r="B83" s="142" t="s">
        <v>154</v>
      </c>
      <c r="C83" s="76">
        <v>1</v>
      </c>
      <c r="D83" s="85">
        <v>0.31</v>
      </c>
      <c r="E83" s="143">
        <v>0.28</v>
      </c>
      <c r="F83" s="144">
        <v>1.83</v>
      </c>
      <c r="G83" s="144">
        <v>1.63</v>
      </c>
      <c r="H83" s="145">
        <v>6</v>
      </c>
      <c r="K83" s="79"/>
      <c r="X83" s="54"/>
    </row>
    <row r="84" spans="1:24" s="51" customFormat="1" ht="15.75" customHeight="1">
      <c r="A84" s="75" t="s">
        <v>79</v>
      </c>
      <c r="B84" s="142" t="s">
        <v>146</v>
      </c>
      <c r="C84" s="76">
        <v>1</v>
      </c>
      <c r="D84" s="85">
        <v>0.63</v>
      </c>
      <c r="E84" s="143">
        <v>0.57</v>
      </c>
      <c r="F84" s="144">
        <v>5.08</v>
      </c>
      <c r="G84" s="144">
        <v>3.81</v>
      </c>
      <c r="H84" s="145">
        <v>14.24</v>
      </c>
      <c r="K84" s="79"/>
      <c r="X84" s="54"/>
    </row>
    <row r="85" spans="1:24" ht="15">
      <c r="A85" s="84"/>
      <c r="B85" s="42"/>
      <c r="C85" s="76"/>
      <c r="D85" s="85"/>
      <c r="E85" s="77"/>
      <c r="F85" s="66"/>
      <c r="G85" s="82"/>
      <c r="H85" s="83"/>
      <c r="J85" s="79"/>
      <c r="K85" s="79"/>
      <c r="L85" s="79"/>
      <c r="M85" s="79"/>
      <c r="S85" s="13"/>
      <c r="X85" s="37"/>
    </row>
    <row r="86" spans="1:24" s="51" customFormat="1" ht="15.75" customHeight="1">
      <c r="A86" s="75" t="s">
        <v>80</v>
      </c>
      <c r="B86" s="142" t="s">
        <v>162</v>
      </c>
      <c r="C86" s="76">
        <v>1</v>
      </c>
      <c r="D86" s="85">
        <v>0.29</v>
      </c>
      <c r="E86" s="143">
        <v>0.26</v>
      </c>
      <c r="F86" s="144">
        <v>6.96</v>
      </c>
      <c r="G86" s="144">
        <v>6.82</v>
      </c>
      <c r="H86" s="145">
        <v>37.79</v>
      </c>
      <c r="K86" s="79"/>
      <c r="X86" s="54" t="s">
        <v>0</v>
      </c>
    </row>
    <row r="87" spans="1:24" ht="15.75" customHeight="1">
      <c r="A87" s="75"/>
      <c r="B87" s="142"/>
      <c r="C87" s="76"/>
      <c r="D87" s="85"/>
      <c r="E87" s="143"/>
      <c r="F87" s="144"/>
      <c r="G87" s="144"/>
      <c r="H87" s="145"/>
      <c r="I87" s="14"/>
      <c r="J87" s="14"/>
      <c r="K87" s="79"/>
      <c r="R87" s="14"/>
      <c r="X87" s="37"/>
    </row>
    <row r="88" spans="1:24" ht="15.75" customHeight="1">
      <c r="A88" s="75"/>
      <c r="B88" s="142" t="s">
        <v>73</v>
      </c>
      <c r="C88" s="76"/>
      <c r="D88" s="85" t="s">
        <v>73</v>
      </c>
      <c r="E88" s="143">
        <v>0</v>
      </c>
      <c r="F88" s="144">
        <v>0</v>
      </c>
      <c r="G88" s="144">
        <v>0</v>
      </c>
      <c r="H88" s="145">
        <v>0</v>
      </c>
      <c r="I88" s="14"/>
      <c r="J88" s="14"/>
      <c r="K88" s="79"/>
      <c r="R88" s="14"/>
      <c r="X88" s="37"/>
    </row>
    <row r="89" spans="1:24" ht="15.75" customHeight="1">
      <c r="A89" s="151">
        <v>0.25</v>
      </c>
      <c r="B89" s="42" t="s">
        <v>26</v>
      </c>
      <c r="C89" s="76"/>
      <c r="D89" s="152">
        <f>A89*SUM(D82:D88)</f>
        <v>0.48</v>
      </c>
      <c r="E89" s="77"/>
      <c r="F89" s="66"/>
      <c r="G89" s="82"/>
      <c r="H89" s="83"/>
      <c r="I89" s="14"/>
      <c r="J89" s="14"/>
      <c r="K89" s="79"/>
      <c r="R89" s="14"/>
      <c r="X89" s="37"/>
    </row>
    <row r="90" spans="1:24" ht="15">
      <c r="A90" s="86"/>
      <c r="B90" s="42" t="s">
        <v>52</v>
      </c>
      <c r="C90" s="43"/>
      <c r="D90" s="6">
        <f>ROUND(SUM(D82:D89),2)</f>
        <v>2.4</v>
      </c>
      <c r="E90" s="6">
        <f>SUM(E82:E89)</f>
        <v>1.74</v>
      </c>
      <c r="F90" s="172">
        <f>SUM(F82:F89)</f>
        <v>21.36</v>
      </c>
      <c r="G90" s="172">
        <f>SUM(G82:G89)</f>
        <v>20.939999999999998</v>
      </c>
      <c r="H90" s="173">
        <f>SUM(H82:H89)</f>
        <v>80.62</v>
      </c>
      <c r="I90" s="14"/>
      <c r="J90" s="14"/>
      <c r="K90" s="79"/>
      <c r="R90" s="14"/>
      <c r="X90" s="37" t="s">
        <v>0</v>
      </c>
    </row>
    <row r="91" spans="1:8" ht="15.75" thickBot="1">
      <c r="A91" s="87"/>
      <c r="B91" s="88"/>
      <c r="C91" s="88"/>
      <c r="D91" s="89"/>
      <c r="E91" s="89"/>
      <c r="F91" s="174"/>
      <c r="G91" s="175"/>
      <c r="H91" s="90"/>
    </row>
    <row r="92" spans="6:17" ht="15">
      <c r="F92" s="176">
        <v>2.35</v>
      </c>
      <c r="G92" s="7" t="s">
        <v>91</v>
      </c>
      <c r="M92" s="13"/>
      <c r="N92" s="79"/>
      <c r="O92" s="79"/>
      <c r="P92" s="79"/>
      <c r="Q92" s="79"/>
    </row>
    <row r="93" spans="1:24" ht="15">
      <c r="A93" s="79"/>
      <c r="D93" s="31"/>
      <c r="E93" s="31"/>
      <c r="F93" s="91"/>
      <c r="G93" s="31"/>
      <c r="H93" s="31"/>
      <c r="M93" s="13"/>
      <c r="X93" s="37" t="s">
        <v>0</v>
      </c>
    </row>
    <row r="94" spans="1:24" ht="15.75" thickBot="1">
      <c r="A94" s="79"/>
      <c r="K94" s="13"/>
      <c r="S94" s="13" t="s">
        <v>0</v>
      </c>
      <c r="X94" s="37" t="s">
        <v>0</v>
      </c>
    </row>
    <row r="95" spans="1:19" ht="16.5" thickBot="1">
      <c r="A95" s="92"/>
      <c r="B95" s="93" t="s">
        <v>59</v>
      </c>
      <c r="C95" s="93"/>
      <c r="D95" s="94"/>
      <c r="E95" s="94"/>
      <c r="F95" s="95"/>
      <c r="G95" s="94"/>
      <c r="H95" s="96"/>
      <c r="K95" s="13"/>
      <c r="L95" s="14"/>
      <c r="S95" s="13" t="s">
        <v>0</v>
      </c>
    </row>
    <row r="96" spans="1:24" ht="15">
      <c r="A96" s="92"/>
      <c r="B96" s="94"/>
      <c r="C96" s="94"/>
      <c r="D96" s="94"/>
      <c r="E96" s="97"/>
      <c r="F96" s="98" t="s">
        <v>1</v>
      </c>
      <c r="G96" s="97" t="s">
        <v>2</v>
      </c>
      <c r="H96" s="99"/>
      <c r="K96" s="13"/>
      <c r="S96" s="13" t="s">
        <v>0</v>
      </c>
      <c r="X96" s="37" t="s">
        <v>0</v>
      </c>
    </row>
    <row r="97" spans="1:24" ht="15">
      <c r="A97" s="100" t="s">
        <v>53</v>
      </c>
      <c r="B97" s="25" t="s">
        <v>63</v>
      </c>
      <c r="C97" s="25"/>
      <c r="D97" s="26" t="s">
        <v>4</v>
      </c>
      <c r="E97" s="27" t="s">
        <v>5</v>
      </c>
      <c r="F97" s="28" t="s">
        <v>6</v>
      </c>
      <c r="G97" s="27" t="s">
        <v>7</v>
      </c>
      <c r="H97" s="101" t="s">
        <v>25</v>
      </c>
      <c r="K97" s="13"/>
      <c r="S97" s="13"/>
      <c r="X97" s="37"/>
    </row>
    <row r="98" spans="1:24" ht="15">
      <c r="A98" s="154"/>
      <c r="B98" s="133" t="s">
        <v>73</v>
      </c>
      <c r="C98" s="134"/>
      <c r="D98" s="135" t="s">
        <v>73</v>
      </c>
      <c r="E98" s="136"/>
      <c r="F98" s="1" t="s">
        <v>73</v>
      </c>
      <c r="G98" s="188" t="str">
        <f>IF(E98=0," ",ROUND((E98*F98),2))</f>
        <v> </v>
      </c>
      <c r="H98" s="137"/>
      <c r="K98" s="103"/>
      <c r="L98" s="104"/>
      <c r="M98" s="104"/>
      <c r="N98" s="104"/>
      <c r="S98" s="13"/>
      <c r="X98" s="37"/>
    </row>
    <row r="99" spans="1:24" s="51" customFormat="1" ht="15">
      <c r="A99" s="155" t="s">
        <v>75</v>
      </c>
      <c r="B99" s="133" t="s">
        <v>163</v>
      </c>
      <c r="C99" s="134"/>
      <c r="D99" s="135" t="s">
        <v>28</v>
      </c>
      <c r="E99" s="136">
        <v>1</v>
      </c>
      <c r="F99" s="1">
        <v>5.19</v>
      </c>
      <c r="G99" s="189">
        <f>IF(E99=0," ",ROUND((E99*F99),2))</f>
        <v>5.19</v>
      </c>
      <c r="H99" s="137" t="s">
        <v>164</v>
      </c>
      <c r="K99" s="186"/>
      <c r="L99" s="187"/>
      <c r="M99" s="187"/>
      <c r="N99" s="187"/>
      <c r="S99" s="53"/>
      <c r="X99" s="54"/>
    </row>
    <row r="100" spans="1:24" s="51" customFormat="1" ht="15">
      <c r="A100" s="155" t="s">
        <v>75</v>
      </c>
      <c r="B100" s="133" t="s">
        <v>163</v>
      </c>
      <c r="C100" s="134"/>
      <c r="D100" s="135" t="s">
        <v>28</v>
      </c>
      <c r="E100" s="136">
        <v>1</v>
      </c>
      <c r="F100" s="1">
        <v>5.19</v>
      </c>
      <c r="G100" s="189">
        <f>IF(E100=0," ",ROUND((E100*F100),2))</f>
        <v>5.19</v>
      </c>
      <c r="H100" s="137" t="s">
        <v>165</v>
      </c>
      <c r="K100" s="186"/>
      <c r="L100" s="187"/>
      <c r="M100" s="187"/>
      <c r="N100" s="187"/>
      <c r="S100" s="53"/>
      <c r="X100" s="54"/>
    </row>
    <row r="101" spans="1:24" s="51" customFormat="1" ht="15">
      <c r="A101" s="154"/>
      <c r="B101" s="134"/>
      <c r="C101" s="134"/>
      <c r="D101" s="135"/>
      <c r="E101" s="136"/>
      <c r="F101" s="1"/>
      <c r="G101" s="188"/>
      <c r="H101" s="137"/>
      <c r="K101" s="186"/>
      <c r="L101" s="187"/>
      <c r="M101" s="187"/>
      <c r="N101" s="187"/>
      <c r="S101" s="53" t="s">
        <v>0</v>
      </c>
      <c r="X101" s="54" t="s">
        <v>0</v>
      </c>
    </row>
    <row r="102" spans="1:24" s="51" customFormat="1" ht="15">
      <c r="A102" s="154" t="s">
        <v>75</v>
      </c>
      <c r="B102" s="134" t="s">
        <v>149</v>
      </c>
      <c r="C102" s="134"/>
      <c r="D102" s="135" t="s">
        <v>27</v>
      </c>
      <c r="E102" s="136">
        <v>1.5</v>
      </c>
      <c r="F102" s="1">
        <v>3.4</v>
      </c>
      <c r="G102" s="188">
        <f>IF(E102=0," ",ROUND((E102*F102),2))</f>
        <v>5.1</v>
      </c>
      <c r="H102" s="137" t="s">
        <v>166</v>
      </c>
      <c r="K102" s="186"/>
      <c r="L102" s="187"/>
      <c r="M102" s="187"/>
      <c r="N102" s="187"/>
      <c r="S102" s="53" t="s">
        <v>0</v>
      </c>
      <c r="X102" s="54" t="s">
        <v>0</v>
      </c>
    </row>
    <row r="103" spans="1:24" s="51" customFormat="1" ht="15">
      <c r="A103" s="155" t="s">
        <v>75</v>
      </c>
      <c r="B103" s="134" t="s">
        <v>150</v>
      </c>
      <c r="C103" s="134"/>
      <c r="D103" s="135" t="s">
        <v>27</v>
      </c>
      <c r="E103" s="136">
        <v>0.5</v>
      </c>
      <c r="F103" s="1">
        <v>0.98</v>
      </c>
      <c r="G103" s="188">
        <f>IF(E103=0," ",ROUND((E103*F103),2))</f>
        <v>0.49</v>
      </c>
      <c r="H103" s="137" t="s">
        <v>166</v>
      </c>
      <c r="K103" s="186"/>
      <c r="L103" s="187"/>
      <c r="M103" s="187"/>
      <c r="N103" s="187"/>
      <c r="S103" s="53" t="s">
        <v>0</v>
      </c>
      <c r="X103" s="54" t="s">
        <v>0</v>
      </c>
    </row>
    <row r="104" spans="1:24" s="51" customFormat="1" ht="15">
      <c r="A104" s="154"/>
      <c r="B104" s="134"/>
      <c r="C104" s="134"/>
      <c r="D104" s="135"/>
      <c r="E104" s="136"/>
      <c r="F104" s="1"/>
      <c r="G104" s="188"/>
      <c r="H104" s="137"/>
      <c r="K104" s="186"/>
      <c r="L104" s="187"/>
      <c r="M104" s="187"/>
      <c r="N104" s="187"/>
      <c r="S104" s="53"/>
      <c r="X104" s="54"/>
    </row>
    <row r="105" spans="1:24" s="51" customFormat="1" ht="15">
      <c r="A105" s="155"/>
      <c r="B105" s="134"/>
      <c r="C105" s="134"/>
      <c r="D105" s="135"/>
      <c r="E105" s="136"/>
      <c r="F105" s="1"/>
      <c r="G105" s="188"/>
      <c r="H105" s="137"/>
      <c r="K105" s="186"/>
      <c r="L105" s="187"/>
      <c r="M105" s="187"/>
      <c r="N105" s="187"/>
      <c r="S105" s="53" t="s">
        <v>0</v>
      </c>
      <c r="X105" s="54" t="s">
        <v>0</v>
      </c>
    </row>
    <row r="106" spans="1:24" s="51" customFormat="1" ht="15">
      <c r="A106" s="155" t="s">
        <v>73</v>
      </c>
      <c r="B106" s="133" t="s">
        <v>73</v>
      </c>
      <c r="C106" s="134"/>
      <c r="D106" s="135" t="s">
        <v>73</v>
      </c>
      <c r="E106" s="136"/>
      <c r="F106" s="1" t="s">
        <v>73</v>
      </c>
      <c r="G106" s="188" t="str">
        <f>IF(E106=0," ",ROUND((E106*F106),2))</f>
        <v> </v>
      </c>
      <c r="H106" s="137"/>
      <c r="K106" s="186"/>
      <c r="L106" s="187"/>
      <c r="M106" s="187"/>
      <c r="N106" s="187"/>
      <c r="S106" s="53" t="s">
        <v>0</v>
      </c>
      <c r="X106" s="54" t="s">
        <v>0</v>
      </c>
    </row>
    <row r="107" spans="1:24" ht="15">
      <c r="A107" s="102" t="s">
        <v>76</v>
      </c>
      <c r="B107" s="134" t="s">
        <v>93</v>
      </c>
      <c r="C107" s="42"/>
      <c r="D107" s="43"/>
      <c r="E107" s="105"/>
      <c r="F107" s="106"/>
      <c r="G107" s="107"/>
      <c r="H107" s="108"/>
      <c r="K107" s="103"/>
      <c r="L107" s="104"/>
      <c r="M107" s="104"/>
      <c r="N107" s="104"/>
      <c r="S107" s="13" t="s">
        <v>0</v>
      </c>
      <c r="X107" s="37" t="s">
        <v>0</v>
      </c>
    </row>
    <row r="108" spans="1:24" ht="15.75" thickBot="1">
      <c r="A108" s="109"/>
      <c r="B108" s="178"/>
      <c r="C108" s="88"/>
      <c r="D108" s="88"/>
      <c r="E108" s="88"/>
      <c r="F108" s="61"/>
      <c r="G108" s="88"/>
      <c r="H108" s="110"/>
      <c r="K108" s="13"/>
      <c r="L108" s="14"/>
      <c r="M108" s="14"/>
      <c r="N108" s="14"/>
      <c r="S108" s="13" t="s">
        <v>0</v>
      </c>
      <c r="X108" s="37" t="s">
        <v>0</v>
      </c>
    </row>
    <row r="109" spans="1:24" ht="15">
      <c r="A109" s="111"/>
      <c r="E109" s="79"/>
      <c r="F109" s="112"/>
      <c r="G109" s="79"/>
      <c r="H109" s="79"/>
      <c r="K109" s="13"/>
      <c r="L109" s="14"/>
      <c r="S109" s="13" t="s">
        <v>0</v>
      </c>
      <c r="X109" s="37" t="s">
        <v>0</v>
      </c>
    </row>
    <row r="110" spans="2:24" ht="15" customHeight="1">
      <c r="B110" s="124"/>
      <c r="C110" s="124"/>
      <c r="D110" s="124"/>
      <c r="E110" s="138" t="s">
        <v>62</v>
      </c>
      <c r="F110" s="139"/>
      <c r="G110" s="140"/>
      <c r="H110" s="140"/>
      <c r="K110" s="13"/>
      <c r="L110" s="14"/>
      <c r="S110" s="13"/>
      <c r="X110" s="37"/>
    </row>
    <row r="111" spans="2:24" ht="15" customHeight="1">
      <c r="B111" s="124"/>
      <c r="C111" s="124"/>
      <c r="D111" s="124"/>
      <c r="E111" s="138" t="s">
        <v>61</v>
      </c>
      <c r="F111" s="141"/>
      <c r="G111" s="124"/>
      <c r="H111" s="140"/>
      <c r="K111" s="13"/>
      <c r="L111" s="14"/>
      <c r="S111" s="13"/>
      <c r="X111" s="37"/>
    </row>
    <row r="112" spans="5:24" ht="15" customHeight="1">
      <c r="E112" s="113"/>
      <c r="H112" s="79"/>
      <c r="K112" s="13"/>
      <c r="L112" s="14"/>
      <c r="S112" s="13"/>
      <c r="X112" s="37"/>
    </row>
    <row r="113" spans="5:24" ht="15" customHeight="1">
      <c r="E113" s="113"/>
      <c r="H113" s="79"/>
      <c r="K113" s="13"/>
      <c r="L113" s="14"/>
      <c r="S113" s="13"/>
      <c r="X113" s="37"/>
    </row>
    <row r="114" spans="5:24" ht="15" customHeight="1">
      <c r="E114" s="113"/>
      <c r="H114" s="79"/>
      <c r="K114" s="13"/>
      <c r="L114" s="14"/>
      <c r="S114" s="13"/>
      <c r="X114" s="37"/>
    </row>
    <row r="115" spans="5:24" ht="15" customHeight="1">
      <c r="E115" s="113"/>
      <c r="H115" s="79"/>
      <c r="K115" s="13"/>
      <c r="L115" s="14"/>
      <c r="S115" s="13"/>
      <c r="X115" s="37"/>
    </row>
    <row r="116" spans="5:24" ht="15" customHeight="1">
      <c r="E116" s="113"/>
      <c r="H116" s="79"/>
      <c r="K116" s="13"/>
      <c r="L116" s="14"/>
      <c r="S116" s="13"/>
      <c r="X116" s="37"/>
    </row>
    <row r="117" spans="5:24" ht="15" customHeight="1">
      <c r="E117" s="113"/>
      <c r="H117" s="79"/>
      <c r="K117" s="13"/>
      <c r="L117" s="14"/>
      <c r="S117" s="13"/>
      <c r="X117" s="37"/>
    </row>
    <row r="118" spans="5:24" ht="15" customHeight="1">
      <c r="E118" s="113"/>
      <c r="H118" s="79"/>
      <c r="K118" s="13"/>
      <c r="L118" s="14"/>
      <c r="S118" s="13"/>
      <c r="X118" s="37"/>
    </row>
    <row r="119" spans="5:24" ht="15" customHeight="1">
      <c r="E119" s="113"/>
      <c r="H119" s="79"/>
      <c r="K119" s="13"/>
      <c r="L119" s="14"/>
      <c r="S119" s="13"/>
      <c r="X119" s="37"/>
    </row>
    <row r="120" spans="5:24" ht="15" customHeight="1">
      <c r="E120" s="113"/>
      <c r="H120" s="79"/>
      <c r="K120" s="13"/>
      <c r="L120" s="14"/>
      <c r="S120" s="13"/>
      <c r="X120" s="37"/>
    </row>
    <row r="121" spans="5:24" ht="15" customHeight="1">
      <c r="E121" s="113"/>
      <c r="H121" s="79"/>
      <c r="K121" s="13"/>
      <c r="L121" s="14"/>
      <c r="S121" s="13"/>
      <c r="X121" s="37"/>
    </row>
    <row r="122" spans="5:24" ht="15" customHeight="1">
      <c r="E122" s="113"/>
      <c r="H122" s="79"/>
      <c r="K122" s="13"/>
      <c r="L122" s="14"/>
      <c r="S122" s="13"/>
      <c r="X122" s="37"/>
    </row>
    <row r="123" spans="5:24" ht="15" customHeight="1">
      <c r="E123" s="113"/>
      <c r="H123" s="79"/>
      <c r="K123" s="13"/>
      <c r="L123" s="14"/>
      <c r="S123" s="13"/>
      <c r="X123" s="37"/>
    </row>
    <row r="124" spans="5:24" ht="15" customHeight="1">
      <c r="E124" s="113"/>
      <c r="H124" s="79"/>
      <c r="K124" s="13"/>
      <c r="L124" s="14"/>
      <c r="S124" s="13"/>
      <c r="X124" s="37"/>
    </row>
    <row r="125" spans="5:24" ht="15" customHeight="1">
      <c r="E125" s="113"/>
      <c r="H125" s="79"/>
      <c r="K125" s="13"/>
      <c r="L125" s="14"/>
      <c r="S125" s="13"/>
      <c r="X125" s="37"/>
    </row>
    <row r="126" spans="5:24" ht="15" customHeight="1">
      <c r="E126" s="113"/>
      <c r="H126" s="79"/>
      <c r="K126" s="13"/>
      <c r="L126" s="14"/>
      <c r="S126" s="13"/>
      <c r="X126" s="37"/>
    </row>
    <row r="127" spans="5:24" ht="15" customHeight="1">
      <c r="E127" s="113"/>
      <c r="H127" s="79"/>
      <c r="K127" s="13"/>
      <c r="L127" s="14"/>
      <c r="S127" s="13"/>
      <c r="X127" s="37"/>
    </row>
    <row r="128" spans="5:24" ht="15" customHeight="1">
      <c r="E128" s="113"/>
      <c r="H128" s="79"/>
      <c r="K128" s="13"/>
      <c r="L128" s="14"/>
      <c r="S128" s="13"/>
      <c r="X128" s="37"/>
    </row>
    <row r="129" spans="5:24" ht="15" customHeight="1">
      <c r="E129" s="113"/>
      <c r="H129" s="79"/>
      <c r="K129" s="13"/>
      <c r="L129" s="14"/>
      <c r="S129" s="13"/>
      <c r="X129" s="37"/>
    </row>
    <row r="130" spans="5:24" ht="15" customHeight="1">
      <c r="E130" s="113"/>
      <c r="H130" s="79"/>
      <c r="K130" s="13"/>
      <c r="L130" s="14"/>
      <c r="S130" s="13"/>
      <c r="X130" s="37"/>
    </row>
    <row r="131" spans="5:24" ht="15" customHeight="1">
      <c r="E131" s="113"/>
      <c r="H131" s="79"/>
      <c r="K131" s="13"/>
      <c r="L131" s="14"/>
      <c r="S131" s="13"/>
      <c r="X131" s="37"/>
    </row>
    <row r="132" spans="5:24" ht="15" customHeight="1">
      <c r="E132" s="113"/>
      <c r="H132" s="79"/>
      <c r="K132" s="13"/>
      <c r="L132" s="14"/>
      <c r="S132" s="13"/>
      <c r="X132" s="37"/>
    </row>
    <row r="133" spans="5:24" ht="15" customHeight="1">
      <c r="E133" s="113"/>
      <c r="H133" s="79"/>
      <c r="K133" s="13"/>
      <c r="L133" s="14"/>
      <c r="S133" s="13"/>
      <c r="X133" s="37"/>
    </row>
    <row r="134" spans="5:24" ht="15" customHeight="1">
      <c r="E134" s="113"/>
      <c r="H134" s="79"/>
      <c r="K134" s="13"/>
      <c r="L134" s="14"/>
      <c r="S134" s="13"/>
      <c r="X134" s="37"/>
    </row>
    <row r="135" spans="5:24" ht="15" customHeight="1">
      <c r="E135" s="113"/>
      <c r="H135" s="79"/>
      <c r="K135" s="13"/>
      <c r="L135" s="14"/>
      <c r="S135" s="13"/>
      <c r="X135" s="37"/>
    </row>
    <row r="136" spans="5:24" ht="15" customHeight="1">
      <c r="E136" s="113"/>
      <c r="H136" s="79"/>
      <c r="K136" s="13"/>
      <c r="L136" s="14"/>
      <c r="S136" s="13"/>
      <c r="X136" s="37"/>
    </row>
    <row r="137" spans="1:24" ht="15" customHeight="1">
      <c r="A137" s="79"/>
      <c r="E137" s="79"/>
      <c r="F137" s="112"/>
      <c r="G137" s="79"/>
      <c r="K137" s="13"/>
      <c r="L137" s="14"/>
      <c r="S137" s="13" t="s">
        <v>0</v>
      </c>
      <c r="X137" s="37" t="s">
        <v>0</v>
      </c>
    </row>
    <row r="138" spans="1:24" ht="15" customHeight="1">
      <c r="A138" s="79"/>
      <c r="B138" s="79"/>
      <c r="C138" s="79"/>
      <c r="D138" s="79"/>
      <c r="E138" s="79"/>
      <c r="F138" s="114"/>
      <c r="G138" s="79"/>
      <c r="H138" s="79"/>
      <c r="K138" s="13"/>
      <c r="S138" s="13" t="s">
        <v>0</v>
      </c>
      <c r="X138" s="37" t="s">
        <v>0</v>
      </c>
    </row>
    <row r="139" ht="15"/>
    <row r="140" ht="15"/>
    <row r="141" ht="15">
      <c r="F141" s="115"/>
    </row>
    <row r="142" spans="2:6" ht="15">
      <c r="B142" s="14"/>
      <c r="C142" s="14"/>
      <c r="D142" s="14"/>
      <c r="E142" s="14"/>
      <c r="F142" s="115"/>
    </row>
    <row r="143" spans="2:6" ht="15">
      <c r="B143" s="14"/>
      <c r="C143" s="14"/>
      <c r="D143" s="14"/>
      <c r="E143" s="14"/>
      <c r="F143" s="115"/>
    </row>
    <row r="144" spans="2:6" ht="15">
      <c r="B144" s="14"/>
      <c r="C144" s="14"/>
      <c r="D144" s="14"/>
      <c r="E144" s="14"/>
      <c r="F144" s="115"/>
    </row>
    <row r="145" spans="1:6" ht="15">
      <c r="A145" s="7" t="s">
        <v>107</v>
      </c>
      <c r="B145" s="14"/>
      <c r="C145" s="14"/>
      <c r="D145" s="14"/>
      <c r="E145" s="14"/>
      <c r="F145" s="115"/>
    </row>
    <row r="146" spans="2:14" ht="15">
      <c r="B146" s="14"/>
      <c r="C146" s="14"/>
      <c r="D146" s="14"/>
      <c r="E146" s="14"/>
      <c r="L146" s="14"/>
      <c r="M146" s="79"/>
      <c r="N146" s="79"/>
    </row>
    <row r="147" spans="2:3" ht="15">
      <c r="B147" s="14"/>
      <c r="C147" s="14"/>
    </row>
    <row r="148" spans="2:15" ht="15">
      <c r="B148" s="14"/>
      <c r="C148" s="14"/>
      <c r="K148" s="14"/>
      <c r="L148" s="79"/>
      <c r="M148" s="79"/>
      <c r="N148" s="79"/>
      <c r="O148" s="31"/>
    </row>
    <row r="149" spans="2:14" ht="15">
      <c r="B149" s="14"/>
      <c r="C149" s="14"/>
      <c r="K149" s="14"/>
      <c r="L149" s="79"/>
      <c r="M149" s="79"/>
      <c r="N149" s="79"/>
    </row>
    <row r="150" spans="2:14" ht="15">
      <c r="B150" s="14"/>
      <c r="C150" s="14"/>
      <c r="K150" s="14"/>
      <c r="L150" s="79"/>
      <c r="M150" s="79"/>
      <c r="N150" s="79"/>
    </row>
    <row r="151" spans="2:14" ht="15">
      <c r="B151" s="14"/>
      <c r="C151" s="14"/>
      <c r="K151" s="14"/>
      <c r="L151" s="79"/>
      <c r="M151" s="79"/>
      <c r="N151" s="79"/>
    </row>
    <row r="152" spans="2:14" ht="15">
      <c r="B152" s="14"/>
      <c r="C152" s="14"/>
      <c r="K152" s="14"/>
      <c r="L152" s="79"/>
      <c r="M152" s="79"/>
      <c r="N152" s="79"/>
    </row>
    <row r="153" spans="1:14" ht="15">
      <c r="A153" s="7" t="s">
        <v>75</v>
      </c>
      <c r="B153" s="7" t="s">
        <v>94</v>
      </c>
      <c r="K153" s="14"/>
      <c r="L153" s="79"/>
      <c r="M153" s="79"/>
      <c r="N153" s="79"/>
    </row>
    <row r="154" spans="1:14" ht="15">
      <c r="A154" s="7" t="s">
        <v>77</v>
      </c>
      <c r="B154" s="7" t="s">
        <v>95</v>
      </c>
      <c r="F154" s="115"/>
      <c r="K154" s="14"/>
      <c r="L154" s="79"/>
      <c r="M154" s="79"/>
      <c r="N154" s="79"/>
    </row>
    <row r="155" spans="1:5" ht="15">
      <c r="A155" s="7" t="s">
        <v>78</v>
      </c>
      <c r="B155" s="14" t="s">
        <v>96</v>
      </c>
      <c r="C155" s="14"/>
      <c r="D155" s="14"/>
      <c r="E155" s="14"/>
    </row>
    <row r="156" spans="1:14" ht="15">
      <c r="A156" s="7" t="s">
        <v>100</v>
      </c>
      <c r="B156" s="14" t="s">
        <v>97</v>
      </c>
      <c r="C156" s="14"/>
      <c r="K156" s="14"/>
      <c r="L156" s="79"/>
      <c r="M156" s="79"/>
      <c r="N156" s="79"/>
    </row>
    <row r="157" spans="1:14" ht="15">
      <c r="A157" s="7" t="s">
        <v>99</v>
      </c>
      <c r="B157" s="14" t="s">
        <v>98</v>
      </c>
      <c r="C157" s="14"/>
      <c r="K157" s="14"/>
      <c r="L157" s="79"/>
      <c r="M157" s="79"/>
      <c r="N157" s="79"/>
    </row>
    <row r="158" spans="1:14" ht="15">
      <c r="A158" s="7" t="s">
        <v>101</v>
      </c>
      <c r="B158" s="14" t="s">
        <v>102</v>
      </c>
      <c r="C158" s="14"/>
      <c r="K158" s="14"/>
      <c r="L158" s="79"/>
      <c r="M158" s="79"/>
      <c r="N158" s="79"/>
    </row>
    <row r="159" spans="1:14" ht="15">
      <c r="A159" s="7" t="s">
        <v>103</v>
      </c>
      <c r="B159" s="14" t="s">
        <v>104</v>
      </c>
      <c r="C159" s="14"/>
      <c r="K159" s="14"/>
      <c r="L159" s="79"/>
      <c r="M159" s="79"/>
      <c r="N159" s="79"/>
    </row>
    <row r="160" spans="1:3" ht="15">
      <c r="A160" s="7" t="s">
        <v>105</v>
      </c>
      <c r="B160" s="14" t="s">
        <v>106</v>
      </c>
      <c r="C160" s="14"/>
    </row>
    <row r="161" spans="2:14" ht="15">
      <c r="B161" s="14"/>
      <c r="C161" s="14"/>
      <c r="K161" s="14"/>
      <c r="L161" s="79"/>
      <c r="M161" s="79"/>
      <c r="N161" s="79"/>
    </row>
    <row r="162" spans="2:14" ht="15">
      <c r="B162" s="14"/>
      <c r="C162" s="14"/>
      <c r="K162" s="14"/>
      <c r="L162" s="79"/>
      <c r="M162" s="79"/>
      <c r="N162" s="79"/>
    </row>
    <row r="163" spans="2:14" ht="15">
      <c r="B163" s="14"/>
      <c r="C163" s="14"/>
      <c r="K163" s="14"/>
      <c r="L163" s="79"/>
      <c r="M163" s="79"/>
      <c r="N163" s="79"/>
    </row>
    <row r="164" spans="2:3" ht="15">
      <c r="B164" s="14"/>
      <c r="C164" s="14"/>
    </row>
    <row r="165" spans="2:3" ht="15">
      <c r="B165" s="14"/>
      <c r="C165" s="14"/>
    </row>
    <row r="166" spans="2:3" ht="15">
      <c r="B166" s="14"/>
      <c r="C166" s="14"/>
    </row>
    <row r="167" spans="2:3" ht="15">
      <c r="B167" s="14"/>
      <c r="C167" s="14"/>
    </row>
    <row r="168" spans="2:3" ht="15">
      <c r="B168" s="14"/>
      <c r="C168" s="14"/>
    </row>
    <row r="169" spans="2:3" ht="15">
      <c r="B169" s="14"/>
      <c r="C169" s="14"/>
    </row>
    <row r="170" spans="2:3" ht="15">
      <c r="B170" s="14"/>
      <c r="C170" s="14"/>
    </row>
    <row r="171" spans="2:3" ht="15">
      <c r="B171" s="14"/>
      <c r="C171" s="14"/>
    </row>
    <row r="172" spans="2:3" ht="15">
      <c r="B172" s="14"/>
      <c r="C172" s="14"/>
    </row>
    <row r="173" spans="2:3" ht="15">
      <c r="B173" s="14"/>
      <c r="C173" s="14"/>
    </row>
    <row r="174" spans="2:3" ht="15">
      <c r="B174" s="14"/>
      <c r="C174" s="14"/>
    </row>
    <row r="175" spans="2:3" ht="15">
      <c r="B175" s="14"/>
      <c r="C175" s="14"/>
    </row>
    <row r="176" spans="2:3" ht="15">
      <c r="B176" s="14"/>
      <c r="C176" s="14"/>
    </row>
    <row r="177" spans="2:3" ht="15">
      <c r="B177" s="14"/>
      <c r="C177" s="14"/>
    </row>
    <row r="178" spans="2:3" ht="15">
      <c r="B178" s="14"/>
      <c r="C178" s="14"/>
    </row>
    <row r="179" spans="2:3" ht="15">
      <c r="B179" s="14"/>
      <c r="C179" s="14"/>
    </row>
    <row r="180" spans="2:3" ht="15">
      <c r="B180" s="14"/>
      <c r="C180" s="14"/>
    </row>
    <row r="181" spans="2:3" ht="15">
      <c r="B181" s="14"/>
      <c r="C181" s="14"/>
    </row>
    <row r="182" spans="2:3" ht="15">
      <c r="B182" s="14"/>
      <c r="C182" s="14"/>
    </row>
    <row r="183" spans="2:3" ht="15">
      <c r="B183" s="14"/>
      <c r="C183" s="14"/>
    </row>
    <row r="184" spans="2:3" ht="15">
      <c r="B184" s="14"/>
      <c r="C184" s="14"/>
    </row>
    <row r="185" spans="2:3" ht="15">
      <c r="B185" s="14"/>
      <c r="C185" s="14"/>
    </row>
    <row r="186" spans="2:3" ht="15">
      <c r="B186" s="14"/>
      <c r="C186" s="14"/>
    </row>
    <row r="187" spans="2:3" ht="15">
      <c r="B187" s="14"/>
      <c r="C187" s="14"/>
    </row>
    <row r="188" spans="2:3" ht="15">
      <c r="B188" s="14"/>
      <c r="C188" s="14"/>
    </row>
    <row r="189" spans="2:3" ht="15">
      <c r="B189" s="14"/>
      <c r="C189" s="14"/>
    </row>
    <row r="190" spans="2:3" ht="15">
      <c r="B190" s="14"/>
      <c r="C190" s="14"/>
    </row>
    <row r="191" spans="2:3" ht="15">
      <c r="B191" s="14"/>
      <c r="C191" s="14"/>
    </row>
    <row r="192" spans="2:3" ht="15">
      <c r="B192" s="14"/>
      <c r="C192" s="14"/>
    </row>
    <row r="193" spans="2:3" ht="15">
      <c r="B193" s="14"/>
      <c r="C193" s="14"/>
    </row>
    <row r="194" spans="2:3" ht="15">
      <c r="B194" s="14"/>
      <c r="C194" s="14"/>
    </row>
    <row r="195" spans="2:3" ht="15">
      <c r="B195" s="14"/>
      <c r="C195" s="14"/>
    </row>
    <row r="196" spans="2:3" ht="15">
      <c r="B196" s="14"/>
      <c r="C196" s="14"/>
    </row>
    <row r="197" spans="2:3" ht="15">
      <c r="B197" s="14"/>
      <c r="C197" s="14"/>
    </row>
    <row r="198" spans="2:3" ht="15">
      <c r="B198" s="179"/>
      <c r="C198" s="14"/>
    </row>
    <row r="199" spans="2:3" ht="15">
      <c r="B199" s="14"/>
      <c r="C199" s="14"/>
    </row>
    <row r="200" spans="1:3" ht="15">
      <c r="A200" s="179" t="s">
        <v>109</v>
      </c>
      <c r="B200" s="14" t="s">
        <v>124</v>
      </c>
      <c r="C200" s="14"/>
    </row>
    <row r="201" spans="1:3" ht="15">
      <c r="A201" s="180" t="s">
        <v>108</v>
      </c>
      <c r="B201" s="14"/>
      <c r="C201" s="14"/>
    </row>
    <row r="202" spans="1:3" ht="15">
      <c r="A202" s="179" t="s">
        <v>110</v>
      </c>
      <c r="B202" s="14" t="s">
        <v>111</v>
      </c>
      <c r="C202" s="14"/>
    </row>
    <row r="203" spans="1:3" ht="15">
      <c r="A203" s="179" t="s">
        <v>112</v>
      </c>
      <c r="B203" s="14" t="s">
        <v>113</v>
      </c>
      <c r="C203" s="14"/>
    </row>
    <row r="204" spans="1:3" ht="15">
      <c r="A204" s="179" t="s">
        <v>114</v>
      </c>
      <c r="B204" s="14" t="s">
        <v>115</v>
      </c>
      <c r="C204" s="14"/>
    </row>
    <row r="205" spans="1:3" ht="15">
      <c r="A205" s="179" t="s">
        <v>116</v>
      </c>
      <c r="B205" s="14" t="s">
        <v>117</v>
      </c>
      <c r="C205" s="14"/>
    </row>
    <row r="206" spans="1:3" ht="15">
      <c r="A206" s="179" t="s">
        <v>118</v>
      </c>
      <c r="B206" s="14" t="s">
        <v>119</v>
      </c>
      <c r="C206" s="14"/>
    </row>
    <row r="207" spans="1:3" ht="15">
      <c r="A207" s="179" t="s">
        <v>125</v>
      </c>
      <c r="B207" s="14" t="s">
        <v>122</v>
      </c>
      <c r="C207" s="14"/>
    </row>
    <row r="208" spans="1:3" ht="15">
      <c r="A208" s="179" t="s">
        <v>126</v>
      </c>
      <c r="B208" s="14" t="s">
        <v>123</v>
      </c>
      <c r="C208" s="14"/>
    </row>
    <row r="209" spans="1:3" ht="15">
      <c r="A209" s="179" t="s">
        <v>127</v>
      </c>
      <c r="B209" s="14" t="s">
        <v>121</v>
      </c>
      <c r="C209" s="14"/>
    </row>
    <row r="210" spans="1:3" ht="15">
      <c r="A210" s="179" t="s">
        <v>128</v>
      </c>
      <c r="B210" s="14" t="s">
        <v>120</v>
      </c>
      <c r="C210" s="14"/>
    </row>
    <row r="211" spans="1:3" ht="15">
      <c r="A211" s="179" t="s">
        <v>129</v>
      </c>
      <c r="B211" s="14" t="s">
        <v>130</v>
      </c>
      <c r="C211" s="14"/>
    </row>
    <row r="212" spans="1:3" ht="15">
      <c r="A212" s="179" t="s">
        <v>131</v>
      </c>
      <c r="B212" s="14" t="s">
        <v>135</v>
      </c>
      <c r="C212" s="14"/>
    </row>
    <row r="213" spans="1:3" ht="15">
      <c r="A213" s="179" t="s">
        <v>132</v>
      </c>
      <c r="B213" s="14" t="s">
        <v>133</v>
      </c>
      <c r="C213" s="14"/>
    </row>
    <row r="214" spans="1:3" ht="15">
      <c r="A214" s="179" t="s">
        <v>134</v>
      </c>
      <c r="B214" s="14" t="s">
        <v>135</v>
      </c>
      <c r="C214" s="14"/>
    </row>
    <row r="215" spans="1:3" ht="15">
      <c r="A215" s="179" t="s">
        <v>136</v>
      </c>
      <c r="B215" s="14" t="s">
        <v>140</v>
      </c>
      <c r="C215" s="14"/>
    </row>
    <row r="216" spans="1:2" ht="15">
      <c r="A216" s="179" t="s">
        <v>137</v>
      </c>
      <c r="B216" s="7" t="s">
        <v>138</v>
      </c>
    </row>
    <row r="217" spans="1:2" ht="15">
      <c r="A217" s="179" t="s">
        <v>139</v>
      </c>
      <c r="B217" s="7" t="s">
        <v>138</v>
      </c>
    </row>
    <row r="218" spans="1:2" ht="15">
      <c r="A218" s="179" t="s">
        <v>141</v>
      </c>
      <c r="B218" s="7" t="s">
        <v>142</v>
      </c>
    </row>
    <row r="219" spans="1:2" ht="15">
      <c r="A219" s="179" t="s">
        <v>143</v>
      </c>
      <c r="B219" s="7" t="s">
        <v>144</v>
      </c>
    </row>
    <row r="220" ht="15">
      <c r="A220" s="179"/>
    </row>
    <row r="221" ht="15">
      <c r="A221" s="179"/>
    </row>
    <row r="222" ht="15">
      <c r="A222" s="179"/>
    </row>
    <row r="223" ht="15">
      <c r="A223" s="179"/>
    </row>
    <row r="224" ht="15">
      <c r="A224" s="179"/>
    </row>
    <row r="225" ht="15">
      <c r="A225" s="179"/>
    </row>
    <row r="226" ht="15">
      <c r="A226" s="179"/>
    </row>
    <row r="227" ht="15">
      <c r="A227" s="179"/>
    </row>
    <row r="228" ht="15">
      <c r="A228" s="179"/>
    </row>
    <row r="229" ht="15">
      <c r="A229" s="179"/>
    </row>
    <row r="230" ht="15">
      <c r="A230" s="179"/>
    </row>
    <row r="231" ht="15">
      <c r="A231" s="179"/>
    </row>
  </sheetData>
  <sheetProtection/>
  <mergeCells count="2">
    <mergeCell ref="E48:F48"/>
    <mergeCell ref="A3:H3"/>
  </mergeCells>
  <conditionalFormatting sqref="D73:H77 D78 D80:D81 E78:H81 D82:H88">
    <cfRule type="cellIs" priority="1" dxfId="0" operator="equal" stopIfTrue="1">
      <formula>0</formula>
    </cfRule>
  </conditionalFormatting>
  <dataValidations count="2">
    <dataValidation type="list" showInputMessage="1" showErrorMessage="1" sqref="A98 A101:A106">
      <formula1>$A$152:$A$155</formula1>
    </dataValidation>
    <dataValidation type="list" showInputMessage="1" showErrorMessage="1" sqref="A99:A100">
      <formula1>$A$155:$A$158</formula1>
    </dataValidation>
  </dataValidations>
  <printOptions horizontalCentered="1"/>
  <pageMargins left="1" right="1" top="0.5" bottom="0.6" header="0.5" footer="0.5"/>
  <pageSetup fitToHeight="2" fitToWidth="1" horizontalDpi="1200" verticalDpi="1200" orientation="portrait" scale="64" r:id="rId4"/>
  <rowBreaks count="1" manualBreakCount="1">
    <brk id="64" max="7" man="1"/>
  </rowBreaks>
  <ignoredErrors>
    <ignoredError sqref="E29 E27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Cooperative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Crop Budget</dc:subject>
  <dc:creator>Eric Eberly</dc:creator>
  <cp:keywords/>
  <dc:description/>
  <cp:lastModifiedBy>xgrover</cp:lastModifiedBy>
  <cp:lastPrinted>2007-08-30T11:53:22Z</cp:lastPrinted>
  <dcterms:created xsi:type="dcterms:W3CDTF">1999-09-14T15:50:48Z</dcterms:created>
  <dcterms:modified xsi:type="dcterms:W3CDTF">2007-08-30T11:53:24Z</dcterms:modified>
  <cp:category/>
  <cp:version/>
  <cp:contentType/>
  <cp:contentStatus/>
</cp:coreProperties>
</file>