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WHEAT" sheetId="1" r:id="rId1"/>
  </sheets>
  <definedNames>
    <definedName name="_xlnm.Print_Area" localSheetId="0">'WHEAT'!$A$1:$H$137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Latest 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</commentList>
</comments>
</file>

<file path=xl/sharedStrings.xml><?xml version="1.0" encoding="utf-8"?>
<sst xmlns="http://schemas.openxmlformats.org/spreadsheetml/2006/main" count="378" uniqueCount="164">
  <si>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</si>
  <si>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</si>
  <si>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</si>
  <si>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</si>
  <si>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</si>
  <si>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</si>
  <si>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</si>
  <si>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</si>
  <si>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</si>
  <si>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</si>
  <si>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</si>
  <si>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</si>
  <si>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</si>
  <si>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</si>
  <si>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</si>
  <si>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</si>
  <si>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</si>
  <si>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</si>
  <si>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</si>
  <si>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</si>
  <si>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</si>
  <si>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</si>
  <si>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</si>
  <si>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</si>
  <si>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</si>
  <si>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</si>
  <si>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</si>
  <si>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</si>
  <si>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</si>
  <si>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</si>
  <si>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</si>
  <si>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</si>
  <si>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</si>
  <si>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</si>
  <si>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</si>
  <si>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</si>
  <si>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</si>
  <si>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</si>
  <si>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</si>
  <si>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</si>
  <si>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</si>
  <si>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</si>
  <si>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</si>
  <si>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</si>
  <si>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</si>
  <si>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</si>
  <si>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</si>
  <si>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</si>
  <si>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</si>
  <si>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</si>
  <si>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</si>
  <si>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</si>
  <si>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</si>
  <si>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</si>
  <si>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</si>
  <si>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</si>
  <si>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</si>
  <si>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</si>
  <si>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</si>
  <si>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</si>
  <si>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</si>
  <si>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</si>
  <si>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</si>
  <si>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</si>
  <si>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</si>
  <si>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</si>
  <si>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</si>
  <si>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</si>
  <si>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</si>
  <si>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</si>
  <si>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</si>
  <si>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</si>
  <si>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</si>
  <si>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</si>
  <si>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</si>
  <si>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</si>
  <si>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</si>
  <si>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</si>
  <si>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</si>
  <si>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</si>
  <si>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Offset Disk 12 FT</t>
  </si>
  <si>
    <t>120HP + Tandem Disk 15FT Rigid</t>
  </si>
  <si>
    <t>H</t>
  </si>
  <si>
    <t>Notes</t>
  </si>
  <si>
    <t>I</t>
  </si>
  <si>
    <t>F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</si>
  <si>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</si>
  <si>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</si>
  <si>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</si>
  <si>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</si>
  <si>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</si>
  <si>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</si>
  <si>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</si>
  <si>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</si>
  <si>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</si>
  <si>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</si>
  <si>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</si>
  <si>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</si>
  <si>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</si>
  <si>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</si>
  <si>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</si>
  <si>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</si>
  <si>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</si>
  <si>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</si>
  <si>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</si>
  <si>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</si>
  <si>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</si>
  <si>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</si>
  <si>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</si>
  <si>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</si>
  <si>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</si>
  <si>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</si>
  <si>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</si>
  <si>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</si>
  <si>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</si>
  <si>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</si>
  <si>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</si>
  <si>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</si>
  <si>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</si>
  <si>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</si>
  <si>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</si>
  <si>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</si>
  <si>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</si>
  <si>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</si>
  <si>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</si>
  <si>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</si>
  <si>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</si>
  <si>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</si>
  <si>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</si>
  <si>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</si>
  <si>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</si>
  <si>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</si>
  <si>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</si>
  <si>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</si>
  <si>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</si>
  <si>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</si>
  <si>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</si>
  <si>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</si>
  <si>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</si>
  <si>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</si>
  <si>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</si>
  <si>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</si>
  <si>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</si>
  <si>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</si>
  <si>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</si>
  <si>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</si>
  <si>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</si>
  <si>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</si>
  <si>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</si>
  <si>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</si>
  <si>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</si>
  <si>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</si>
  <si>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</si>
  <si>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100HP + Grain Drill 15Ft - 10"</t>
  </si>
  <si>
    <t>June</t>
  </si>
  <si>
    <t>Combine + Grain Table 15 FT</t>
  </si>
  <si>
    <t>Harmony GT</t>
  </si>
  <si>
    <t>OZ</t>
  </si>
  <si>
    <t xml:space="preserve">February </t>
  </si>
  <si>
    <t>PUBLICATION 446-047-125</t>
  </si>
  <si>
    <t>WHEAT FOR GRAIN, (Following Corn Silage)</t>
  </si>
  <si>
    <t>WHEAT</t>
  </si>
  <si>
    <t xml:space="preserve">  SEED: WHEAT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</si>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</sst>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159</v>
      </c>
      <c r="S2" s="14" t="s">
        <v>0</v>
      </c>
    </row>
    <row r="3" spans="1:19" ht="27" customHeight="1">
      <c r="A3" s="236" t="s">
        <v>160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32</v>
      </c>
      <c r="E4" s="17"/>
      <c r="F4" s="8"/>
      <c r="H4" s="18" t="s">
        <v>70</v>
      </c>
      <c r="K4" s="14"/>
      <c r="S4" s="14" t="s">
        <v>0</v>
      </c>
    </row>
    <row r="5" spans="2:8" ht="17.25" customHeight="1" thickBot="1">
      <c r="B5" s="19"/>
      <c r="C5" s="178">
        <f>E10</f>
        <v>60</v>
      </c>
      <c r="D5" s="15" t="s">
        <v>65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6" t="s">
        <v>2</v>
      </c>
      <c r="H6" s="197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8" t="s">
        <v>7</v>
      </c>
      <c r="H7" s="199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161</v>
      </c>
      <c r="C10" s="15"/>
      <c r="D10" s="34" t="s">
        <v>10</v>
      </c>
      <c r="E10" s="35">
        <v>60</v>
      </c>
      <c r="F10" s="36">
        <v>4.3</v>
      </c>
      <c r="G10" s="2">
        <f>ROUND((E10*F10),2)</f>
        <v>258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258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34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162</v>
      </c>
      <c r="C15" s="15"/>
      <c r="D15" s="194" t="s">
        <v>74</v>
      </c>
      <c r="E15" s="35">
        <v>2</v>
      </c>
      <c r="F15" s="119">
        <v>11.35</v>
      </c>
      <c r="G15" s="2">
        <f>ROUND((E15*F15),2)</f>
        <v>22.7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79</v>
      </c>
      <c r="C16" s="15"/>
      <c r="D16" s="39" t="s">
        <v>79</v>
      </c>
      <c r="E16" s="35"/>
      <c r="F16" s="119" t="s">
        <v>79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73</v>
      </c>
      <c r="C17" s="233" t="s">
        <v>163</v>
      </c>
      <c r="D17" s="34"/>
      <c r="E17" s="35" t="s">
        <v>0</v>
      </c>
      <c r="F17" s="36" t="s">
        <v>79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30</v>
      </c>
      <c r="E18" s="181">
        <f>ROUND($E$10*1.3*1.08,0)</f>
        <v>84</v>
      </c>
      <c r="F18" s="36">
        <v>0.38</v>
      </c>
      <c r="G18" s="2">
        <f>IF(C18=0,ROUND((E18*F18),2),ROUND((C18*F18),2))</f>
        <v>31.92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5"/>
      <c r="D19" s="34" t="s">
        <v>30</v>
      </c>
      <c r="E19" s="181">
        <f>ROUND($E$10*1.3*0.48,0)</f>
        <v>37</v>
      </c>
      <c r="F19" s="36">
        <v>0.32</v>
      </c>
      <c r="G19" s="2">
        <f>IF(C19=0,ROUND((E19*F19),2),ROUND((C19*F19),2))</f>
        <v>11.84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5"/>
      <c r="D20" s="34" t="s">
        <v>30</v>
      </c>
      <c r="E20" s="181">
        <f>ROUND($E$10*1.3*0.4,0)</f>
        <v>31</v>
      </c>
      <c r="F20" s="36">
        <v>0.26</v>
      </c>
      <c r="G20" s="2">
        <f>IF(C20=0,ROUND((E20*F20),2),ROUND((C20*F20),2))</f>
        <v>8.06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35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29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76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5.79</v>
      </c>
      <c r="G23" s="2">
        <f t="shared" si="1"/>
        <v>5.79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77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78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36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87</v>
      </c>
      <c r="E27" s="181">
        <f>F80/F87</f>
        <v>2.519148936170213</v>
      </c>
      <c r="F27" s="190">
        <v>2.35</v>
      </c>
      <c r="G27" s="2">
        <f aca="true" t="shared" si="2" ref="G27:G33">ROUND((E27*F27),2)</f>
        <v>5.92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16</v>
      </c>
      <c r="E28" s="181">
        <f>$E$54</f>
        <v>1</v>
      </c>
      <c r="F28" s="180">
        <f>G80</f>
        <v>6.16</v>
      </c>
      <c r="G28" s="2">
        <f t="shared" si="2"/>
        <v>6.16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18</v>
      </c>
      <c r="E29" s="181">
        <f>D80</f>
        <v>0.65</v>
      </c>
      <c r="F29" s="36">
        <v>12</v>
      </c>
      <c r="G29" s="2">
        <f t="shared" si="2"/>
        <v>7.8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$E$54</f>
        <v>1</v>
      </c>
      <c r="F31" s="36">
        <v>4.51</v>
      </c>
      <c r="G31" s="2">
        <f t="shared" si="2"/>
        <v>4.51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44</v>
      </c>
      <c r="C35" s="220">
        <v>6</v>
      </c>
      <c r="D35" s="34" t="s">
        <v>99</v>
      </c>
      <c r="E35" s="2">
        <f>SUM(G14:G34)*$C$35/12</f>
        <v>64.84</v>
      </c>
      <c r="F35" s="134">
        <v>0.07</v>
      </c>
      <c r="G35" s="2">
        <f>ROUND((E35*F35),2)</f>
        <v>4.54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49</v>
      </c>
      <c r="C37" s="42"/>
      <c r="D37" s="42"/>
      <c r="E37" s="124">
        <f>G37/E10</f>
        <v>2.237</v>
      </c>
      <c r="F37" s="43" t="s">
        <v>45</v>
      </c>
      <c r="G37" s="124">
        <f>SUM(G14:G35)</f>
        <v>134.22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37</v>
      </c>
      <c r="C40" s="15"/>
      <c r="D40" s="34" t="s">
        <v>87</v>
      </c>
      <c r="E40" s="181">
        <f>F85/F87</f>
        <v>2.9617021276595743</v>
      </c>
      <c r="F40" s="189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38</v>
      </c>
      <c r="C41" s="15"/>
      <c r="D41" s="34" t="s">
        <v>16</v>
      </c>
      <c r="E41" s="181">
        <f>$E$54</f>
        <v>1</v>
      </c>
      <c r="F41" s="179">
        <f>G85</f>
        <v>6.67</v>
      </c>
      <c r="G41" s="2">
        <f t="shared" si="3"/>
        <v>6.67</v>
      </c>
      <c r="H41" s="120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60</v>
      </c>
      <c r="F43" s="1">
        <v>0.18</v>
      </c>
      <c r="G43" s="2">
        <f t="shared" si="3"/>
        <v>10.8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34" t="s">
        <v>10</v>
      </c>
      <c r="E44" s="3">
        <f>$E$10</f>
        <v>60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60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50</v>
      </c>
      <c r="C47" s="26"/>
      <c r="D47" s="26"/>
      <c r="E47" s="124">
        <f>G47/E10</f>
        <v>0.4791666666666667</v>
      </c>
      <c r="F47" s="43" t="s">
        <v>45</v>
      </c>
      <c r="G47" s="124">
        <f>SUM(G39:G46)</f>
        <v>28.75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1" t="s">
        <v>89</v>
      </c>
      <c r="D48" s="45"/>
      <c r="E48" s="234" t="s">
        <v>88</v>
      </c>
      <c r="F48" s="235"/>
      <c r="G48" s="125"/>
      <c r="H48" s="126"/>
      <c r="K48" s="14"/>
      <c r="S48" s="14"/>
      <c r="X48" s="38"/>
    </row>
    <row r="49" spans="1:24" ht="15.75">
      <c r="A49" s="47" t="s">
        <v>90</v>
      </c>
      <c r="B49" s="47"/>
      <c r="C49" s="211">
        <f>G49/$F$10</f>
        <v>37.9</v>
      </c>
      <c r="D49" s="212" t="s">
        <v>10</v>
      </c>
      <c r="E49" s="125">
        <f>G49/$E$10</f>
        <v>2.7161666666666666</v>
      </c>
      <c r="F49" s="193" t="s">
        <v>45</v>
      </c>
      <c r="G49" s="125">
        <f>G37+G47</f>
        <v>162.97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2"/>
      <c r="D50" s="34"/>
      <c r="E50" s="125"/>
      <c r="F50" s="193"/>
      <c r="G50" s="125"/>
      <c r="H50" s="207"/>
      <c r="K50" s="14"/>
      <c r="S50" s="14"/>
      <c r="X50" s="38"/>
    </row>
    <row r="51" spans="1:24" ht="15.75">
      <c r="A51" s="47" t="s">
        <v>92</v>
      </c>
      <c r="B51" s="47"/>
      <c r="C51" s="192"/>
      <c r="D51" s="34"/>
      <c r="E51" s="125"/>
      <c r="F51" s="193"/>
      <c r="G51" s="125">
        <f>G12-G49</f>
        <v>95.03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93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91</v>
      </c>
      <c r="C54" s="15"/>
      <c r="D54" s="34" t="s">
        <v>16</v>
      </c>
      <c r="E54" s="40">
        <v>1</v>
      </c>
      <c r="F54" s="179">
        <f>H80+H85</f>
        <v>52.19</v>
      </c>
      <c r="G54" s="2">
        <f>ROUND((E54*F54),2)</f>
        <v>52.19</v>
      </c>
      <c r="H54" s="120" t="str">
        <f>IF($H$5=1," ",IF(E54=0," ",$H$5*G54))</f>
        <v> </v>
      </c>
    </row>
    <row r="55" spans="1:19" ht="16.5" customHeight="1">
      <c r="A55" s="33" t="s">
        <v>94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19</v>
      </c>
      <c r="E56" s="2">
        <f>(G49)</f>
        <v>162.97</v>
      </c>
      <c r="F56" s="134">
        <v>0.08</v>
      </c>
      <c r="G56" s="2">
        <f>ROUND((E56*F56),2)</f>
        <v>13.04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8" t="s">
        <v>95</v>
      </c>
      <c r="E58" s="3"/>
      <c r="F58" s="31"/>
      <c r="G58" s="130">
        <f>SUM(G54:G56)</f>
        <v>65.22999999999999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152</v>
      </c>
      <c r="B60" s="48"/>
      <c r="C60" s="48"/>
      <c r="D60" s="48"/>
      <c r="E60" s="125">
        <f>G60/$E$10</f>
        <v>3.8033333333333332</v>
      </c>
      <c r="F60" s="46" t="s">
        <v>45</v>
      </c>
      <c r="G60" s="131">
        <f>G49+G58</f>
        <v>228.2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96</v>
      </c>
      <c r="B62" s="49"/>
      <c r="C62" s="49"/>
      <c r="D62" s="49"/>
      <c r="E62" s="50"/>
      <c r="F62" s="51"/>
      <c r="G62" s="132">
        <f>G12-G60</f>
        <v>29.80000000000001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75</v>
      </c>
      <c r="F63" s="54"/>
      <c r="K63" s="55"/>
      <c r="S63" s="55" t="s">
        <v>0</v>
      </c>
      <c r="X63" s="56" t="s">
        <v>0</v>
      </c>
    </row>
    <row r="64" ht="15">
      <c r="A64" s="52" t="s">
        <v>72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5" t="str">
        <f>A3</f>
        <v>WHEAT FOR GRAIN, (Following Corn Silage)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61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31</v>
      </c>
      <c r="C70" s="66" t="s">
        <v>69</v>
      </c>
      <c r="D70" s="67" t="s">
        <v>20</v>
      </c>
      <c r="E70" s="68" t="s">
        <v>21</v>
      </c>
      <c r="F70" s="68" t="s">
        <v>55</v>
      </c>
      <c r="G70" s="67" t="s">
        <v>57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56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52</v>
      </c>
      <c r="B72" s="45"/>
      <c r="C72" s="45"/>
      <c r="D72" s="67"/>
      <c r="E72" s="67"/>
      <c r="F72" s="68"/>
      <c r="G72" s="68"/>
      <c r="H72" s="213"/>
      <c r="K72" s="14"/>
      <c r="S72" s="14" t="s">
        <v>0</v>
      </c>
    </row>
    <row r="73" spans="1:24" ht="15">
      <c r="A73" s="77"/>
      <c r="B73" s="174"/>
      <c r="C73" s="78"/>
      <c r="D73" s="87"/>
      <c r="E73" s="175"/>
      <c r="F73" s="176"/>
      <c r="G73" s="176"/>
      <c r="H73" s="177"/>
      <c r="K73" s="14"/>
      <c r="M73" s="34"/>
      <c r="S73" s="14" t="s">
        <v>0</v>
      </c>
      <c r="X73" s="38" t="s">
        <v>0</v>
      </c>
    </row>
    <row r="74" spans="1:24" ht="15">
      <c r="A74" s="77" t="s">
        <v>86</v>
      </c>
      <c r="B74" s="174" t="s">
        <v>80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86</v>
      </c>
      <c r="B75" s="174" t="s">
        <v>81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86</v>
      </c>
      <c r="B76" s="174" t="s">
        <v>153</v>
      </c>
      <c r="C76" s="78">
        <v>1</v>
      </c>
      <c r="D76" s="87">
        <v>0.17</v>
      </c>
      <c r="E76" s="175">
        <v>0.15</v>
      </c>
      <c r="F76" s="176">
        <v>1.78</v>
      </c>
      <c r="G76" s="176">
        <v>2.28</v>
      </c>
      <c r="H76" s="177">
        <v>5.17</v>
      </c>
      <c r="K76" s="32"/>
      <c r="S76" s="14"/>
      <c r="X76" s="38" t="s">
        <v>0</v>
      </c>
    </row>
    <row r="77" spans="1:24" ht="15">
      <c r="A77" s="77"/>
      <c r="B77" s="174" t="s">
        <v>79</v>
      </c>
      <c r="C77" s="78"/>
      <c r="D77" s="87" t="s">
        <v>79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79</v>
      </c>
      <c r="C78" s="78"/>
      <c r="D78" s="87" t="s">
        <v>79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3">
        <v>0.25</v>
      </c>
      <c r="B79" s="44" t="s">
        <v>27</v>
      </c>
      <c r="C79" s="78"/>
      <c r="D79" s="184">
        <f>A79*SUM(D73:D78)</f>
        <v>0.13</v>
      </c>
      <c r="E79" s="83"/>
      <c r="F79" s="214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51</v>
      </c>
      <c r="C80" s="78"/>
      <c r="D80" s="4">
        <f>ROUND(SUM(D72:D79),2)</f>
        <v>0.65</v>
      </c>
      <c r="E80" s="4">
        <f>SUM(E72:E78)</f>
        <v>0.47</v>
      </c>
      <c r="F80" s="154">
        <f>SUM(F72:F78)</f>
        <v>5.920000000000001</v>
      </c>
      <c r="G80" s="154">
        <f>SUM(G72:G78)</f>
        <v>6.16</v>
      </c>
      <c r="H80" s="5">
        <f>SUM(H72:H78)</f>
        <v>14.790000000000001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33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154</v>
      </c>
      <c r="B82" s="174" t="s">
        <v>155</v>
      </c>
      <c r="C82" s="78">
        <v>1</v>
      </c>
      <c r="D82" s="87">
        <v>0.29</v>
      </c>
      <c r="E82" s="175">
        <v>0.26</v>
      </c>
      <c r="F82" s="176">
        <v>6.96</v>
      </c>
      <c r="G82" s="176">
        <v>6.67</v>
      </c>
      <c r="H82" s="177">
        <v>37.4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79</v>
      </c>
      <c r="C83" s="78"/>
      <c r="D83" s="87" t="s">
        <v>79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3">
        <v>0.25</v>
      </c>
      <c r="B84" s="44" t="s">
        <v>27</v>
      </c>
      <c r="C84" s="78"/>
      <c r="D84" s="184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53</v>
      </c>
      <c r="C85" s="45"/>
      <c r="D85" s="6">
        <f>ROUND(SUM(D82:D84),2)</f>
        <v>0.36</v>
      </c>
      <c r="E85" s="6">
        <f>SUM(E82:E84)</f>
        <v>0.26</v>
      </c>
      <c r="F85" s="215">
        <f>SUM(F82:F84)</f>
        <v>6.96</v>
      </c>
      <c r="G85" s="215">
        <f>SUM(G82:G84)</f>
        <v>6.67</v>
      </c>
      <c r="H85" s="216">
        <f>SUM(H82:H84)</f>
        <v>37.4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7"/>
      <c r="G86" s="218"/>
      <c r="H86" s="92"/>
    </row>
    <row r="87" spans="6:17" ht="15">
      <c r="F87" s="219">
        <v>2.35</v>
      </c>
      <c r="G87" s="8" t="s">
        <v>98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60</v>
      </c>
      <c r="C90" s="136"/>
      <c r="D90" s="136"/>
      <c r="E90" s="136"/>
      <c r="F90" s="137"/>
      <c r="G90" s="138"/>
      <c r="H90" s="139"/>
    </row>
    <row r="91" spans="1:12" ht="15.75">
      <c r="A91" s="230" t="s">
        <v>8</v>
      </c>
      <c r="B91" s="200"/>
      <c r="C91" s="140"/>
      <c r="D91" s="7"/>
      <c r="E91" s="141"/>
      <c r="F91" s="210" t="s">
        <v>97</v>
      </c>
      <c r="G91" s="7"/>
      <c r="H91" s="209"/>
      <c r="L91" s="14"/>
    </row>
    <row r="92" spans="1:19" ht="15.75" thickBot="1">
      <c r="A92" s="230" t="s">
        <v>28</v>
      </c>
      <c r="B92" s="201" t="s">
        <v>58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2" t="s">
        <v>59</v>
      </c>
      <c r="C93" s="145"/>
      <c r="D93" s="146">
        <f>ROUND(F93*(1-(2*$A$106)),2)</f>
        <v>3.44</v>
      </c>
      <c r="E93" s="147">
        <f>ROUND(F93*(1-($A$106)),2)</f>
        <v>3.87</v>
      </c>
      <c r="F93" s="147">
        <f>F10</f>
        <v>4.3</v>
      </c>
      <c r="G93" s="147">
        <f>ROUND(F93*(1+(1*$A$106)),2)</f>
        <v>4.73</v>
      </c>
      <c r="H93" s="148">
        <f>ROUND(F93*(1+(2*$A$106)),2)</f>
        <v>5.16</v>
      </c>
      <c r="K93" s="14"/>
      <c r="S93" s="14" t="s">
        <v>0</v>
      </c>
    </row>
    <row r="94" spans="1:24" ht="15">
      <c r="A94" s="149"/>
      <c r="B94" s="203"/>
      <c r="C94" s="150"/>
      <c r="D94" s="222"/>
      <c r="E94" s="223"/>
      <c r="F94" s="223"/>
      <c r="G94" s="223"/>
      <c r="H94" s="224"/>
      <c r="K94" s="14"/>
      <c r="S94" s="14" t="s">
        <v>0</v>
      </c>
      <c r="X94" s="38" t="s">
        <v>0</v>
      </c>
    </row>
    <row r="95" spans="1:19" ht="15">
      <c r="A95" s="151">
        <f>ROUND(A99*(1-(2*$A$106)),0)</f>
        <v>48</v>
      </c>
      <c r="B95" s="204">
        <f>($G$49-$G$43-$G$44-$G$45)+($A95*($F$43+$F$44+$F$45)-($G$19+$G$20))+(($A95/$A$99)*($G$19+$G$20))</f>
        <v>156.82999999999998</v>
      </c>
      <c r="C95" s="152"/>
      <c r="D95" s="225">
        <f>($A95*D$93)-$B95</f>
        <v>8.29000000000002</v>
      </c>
      <c r="E95" s="225">
        <f>($A95*E$93)-$B95</f>
        <v>28.930000000000007</v>
      </c>
      <c r="F95" s="225">
        <f>($A95*F$93)-$B95</f>
        <v>49.56999999999999</v>
      </c>
      <c r="G95" s="225">
        <f>($A95*G$93)-$B95</f>
        <v>70.21000000000004</v>
      </c>
      <c r="H95" s="226">
        <f>($A95*H$93)-$B95</f>
        <v>90.85000000000002</v>
      </c>
      <c r="S95" s="14" t="s">
        <v>0</v>
      </c>
    </row>
    <row r="96" spans="1:24" ht="15">
      <c r="A96" s="151" t="s">
        <v>0</v>
      </c>
      <c r="B96" s="205"/>
      <c r="C96" s="153"/>
      <c r="D96" s="227"/>
      <c r="E96" s="227"/>
      <c r="F96" s="227"/>
      <c r="G96" s="227"/>
      <c r="H96" s="226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54</v>
      </c>
      <c r="B97" s="204">
        <f>($G$49-$G$43-$G$44-$G$45)+($A97*($F$43+$F$44+$F$45)-($G$19+$G$20)+(($A97/$A$99)*($G$19+$G$20)))</f>
        <v>159.89999999999998</v>
      </c>
      <c r="C97" s="152"/>
      <c r="D97" s="225">
        <f>($A97*D$93)-$B97</f>
        <v>25.860000000000014</v>
      </c>
      <c r="E97" s="225">
        <f>($A97*E$93)-$B97</f>
        <v>49.08000000000004</v>
      </c>
      <c r="F97" s="225">
        <f>($A97*F$93)-$B97</f>
        <v>72.30000000000001</v>
      </c>
      <c r="G97" s="225">
        <f>($A97*G$93)-$B97</f>
        <v>95.52000000000004</v>
      </c>
      <c r="H97" s="226">
        <f>($A97*H$93)-$B97</f>
        <v>118.74000000000001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5"/>
      <c r="C98" s="153"/>
      <c r="D98" s="227"/>
      <c r="E98" s="227"/>
      <c r="F98" s="227"/>
      <c r="G98" s="227"/>
      <c r="H98" s="226"/>
      <c r="K98" s="14"/>
      <c r="L98" s="15"/>
      <c r="S98" s="14" t="s">
        <v>0</v>
      </c>
      <c r="X98" s="38" t="s">
        <v>0</v>
      </c>
    </row>
    <row r="99" spans="1:24" ht="15">
      <c r="A99" s="151">
        <f>E10</f>
        <v>60</v>
      </c>
      <c r="B99" s="204">
        <f>($G$49-$G$43-$G$44-$G$45)+($A99*($F$43+$F$44+$F$45)-($G$19+$G$20)+(($A99/$A$99)*($G$19+$G$20)))</f>
        <v>162.97</v>
      </c>
      <c r="C99" s="152"/>
      <c r="D99" s="225">
        <f>($A99*D$93)-$B99</f>
        <v>43.43000000000001</v>
      </c>
      <c r="E99" s="225">
        <f>($A99*E$93)-$B99</f>
        <v>69.23000000000002</v>
      </c>
      <c r="F99" s="225">
        <f>($A99*F$93)-$B99</f>
        <v>95.03</v>
      </c>
      <c r="G99" s="225">
        <f>($A99*G$93)-$B99</f>
        <v>120.83000000000001</v>
      </c>
      <c r="H99" s="226">
        <f>($A99*H$93)-$B99</f>
        <v>146.63000000000002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5"/>
      <c r="C100" s="153"/>
      <c r="D100" s="227"/>
      <c r="E100" s="227"/>
      <c r="F100" s="227"/>
      <c r="G100" s="227"/>
      <c r="H100" s="226"/>
      <c r="K100" s="14"/>
      <c r="L100" s="15"/>
      <c r="S100" s="14" t="s">
        <v>0</v>
      </c>
    </row>
    <row r="101" spans="1:24" ht="15">
      <c r="A101" s="151">
        <f>ROUND(A99*(1+(1*$A$106)),0)</f>
        <v>66</v>
      </c>
      <c r="B101" s="204">
        <f>($G$49-$G$43-$G$44-$G$45)+($A101*($F$43+$F$44+$F$45)-($G$19+$G$20)+(($A101/$A$99)*($G$19+$G$20)))</f>
        <v>166.04</v>
      </c>
      <c r="C101" s="152"/>
      <c r="D101" s="225">
        <f>($A101*D$93)-$B101</f>
        <v>61</v>
      </c>
      <c r="E101" s="225">
        <f>($A101*E$93)-$B101</f>
        <v>89.38000000000002</v>
      </c>
      <c r="F101" s="225">
        <f>($A101*F$93)-$B101</f>
        <v>117.76000000000002</v>
      </c>
      <c r="G101" s="225">
        <f>($A101*G$93)-$B101</f>
        <v>146.14000000000001</v>
      </c>
      <c r="H101" s="226">
        <f>($A101*H$93)-$B101</f>
        <v>174.52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5"/>
      <c r="C102" s="153"/>
      <c r="D102" s="227"/>
      <c r="E102" s="227"/>
      <c r="F102" s="227"/>
      <c r="G102" s="227"/>
      <c r="H102" s="226"/>
      <c r="K102" s="14"/>
      <c r="L102" s="15"/>
      <c r="S102" s="14" t="s">
        <v>0</v>
      </c>
    </row>
    <row r="103" spans="1:24" ht="15">
      <c r="A103" s="151">
        <f>ROUND(A99*(1+(2*$A$106)),0)</f>
        <v>72</v>
      </c>
      <c r="B103" s="204">
        <f>($G$49-$G$43-$G$44-$G$45)+($A103*($F$43+$F$44+$F$45)-($G$19+$G$20)+(($A103/$A$99)*($G$19+$G$20)))</f>
        <v>169.10999999999999</v>
      </c>
      <c r="C103" s="152"/>
      <c r="D103" s="225">
        <f>($A103*D$93)-$B103</f>
        <v>78.57000000000002</v>
      </c>
      <c r="E103" s="225">
        <f>($A103*E$93)-$B103</f>
        <v>109.53</v>
      </c>
      <c r="F103" s="225">
        <f>($A103*F$93)-$B103</f>
        <v>140.48999999999998</v>
      </c>
      <c r="G103" s="225">
        <f>($A103*G$93)-$B103</f>
        <v>171.45000000000007</v>
      </c>
      <c r="H103" s="226">
        <f>($A103*H$93)-$B103</f>
        <v>202.41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6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71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63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54</v>
      </c>
      <c r="B110" s="26" t="s">
        <v>68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6"/>
      <c r="B111" s="160" t="s">
        <v>79</v>
      </c>
      <c r="C111" s="161"/>
      <c r="D111" s="162" t="s">
        <v>79</v>
      </c>
      <c r="E111" s="163"/>
      <c r="F111" s="1" t="s">
        <v>79</v>
      </c>
      <c r="G111" s="231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7" t="s">
        <v>79</v>
      </c>
      <c r="B112" s="160" t="s">
        <v>79</v>
      </c>
      <c r="C112" s="161"/>
      <c r="D112" s="162" t="s">
        <v>79</v>
      </c>
      <c r="E112" s="163"/>
      <c r="F112" s="1" t="s">
        <v>79</v>
      </c>
      <c r="G112" s="231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7" t="s">
        <v>82</v>
      </c>
      <c r="B113" s="161" t="s">
        <v>156</v>
      </c>
      <c r="C113" s="161"/>
      <c r="D113" s="162" t="s">
        <v>157</v>
      </c>
      <c r="E113" s="163">
        <v>0.5</v>
      </c>
      <c r="F113" s="1">
        <v>11.57</v>
      </c>
      <c r="G113" s="231">
        <f t="shared" si="5"/>
        <v>5.79</v>
      </c>
      <c r="H113" s="164" t="s">
        <v>158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7"/>
      <c r="B114" s="160"/>
      <c r="C114" s="161"/>
      <c r="D114" s="162"/>
      <c r="E114" s="163"/>
      <c r="F114" s="1"/>
      <c r="G114" s="231"/>
      <c r="H114" s="164"/>
      <c r="K114" s="106"/>
      <c r="L114" s="107"/>
      <c r="M114" s="107"/>
      <c r="N114" s="107"/>
      <c r="S114" s="14"/>
      <c r="X114" s="38"/>
    </row>
    <row r="115" spans="1:24" ht="15">
      <c r="A115" s="187" t="s">
        <v>79</v>
      </c>
      <c r="B115" s="160" t="s">
        <v>79</v>
      </c>
      <c r="C115" s="161"/>
      <c r="D115" s="162" t="s">
        <v>79</v>
      </c>
      <c r="E115" s="163"/>
      <c r="F115" s="1" t="s">
        <v>79</v>
      </c>
      <c r="G115" s="231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7" t="s">
        <v>79</v>
      </c>
      <c r="B116" s="160" t="s">
        <v>79</v>
      </c>
      <c r="C116" s="161"/>
      <c r="D116" s="162" t="s">
        <v>79</v>
      </c>
      <c r="E116" s="163"/>
      <c r="F116" s="1" t="s">
        <v>79</v>
      </c>
      <c r="G116" s="231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7" t="s">
        <v>79</v>
      </c>
      <c r="B117" s="160" t="s">
        <v>79</v>
      </c>
      <c r="C117" s="161"/>
      <c r="D117" s="162" t="s">
        <v>79</v>
      </c>
      <c r="E117" s="163"/>
      <c r="F117" s="1" t="s">
        <v>79</v>
      </c>
      <c r="G117" s="231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7" t="s">
        <v>79</v>
      </c>
      <c r="B118" s="160" t="s">
        <v>79</v>
      </c>
      <c r="C118" s="161"/>
      <c r="D118" s="162" t="s">
        <v>79</v>
      </c>
      <c r="E118" s="163"/>
      <c r="F118" s="1" t="s">
        <v>79</v>
      </c>
      <c r="G118" s="231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88" t="s">
        <v>79</v>
      </c>
      <c r="B119" s="165"/>
      <c r="C119" s="166"/>
      <c r="D119" s="166"/>
      <c r="E119" s="167"/>
      <c r="F119" s="168"/>
      <c r="G119" s="232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83</v>
      </c>
      <c r="B120" s="161" t="s">
        <v>100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1"/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67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66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114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82</v>
      </c>
      <c r="B152" s="8" t="s">
        <v>101</v>
      </c>
      <c r="K152" s="15"/>
      <c r="L152" s="81"/>
      <c r="M152" s="81"/>
      <c r="N152" s="81"/>
    </row>
    <row r="153" spans="1:14" ht="15">
      <c r="A153" s="8" t="s">
        <v>84</v>
      </c>
      <c r="B153" s="8" t="s">
        <v>102</v>
      </c>
      <c r="F153" s="118"/>
      <c r="K153" s="15"/>
      <c r="L153" s="81"/>
      <c r="M153" s="81"/>
      <c r="N153" s="81"/>
    </row>
    <row r="154" spans="1:5" ht="15">
      <c r="A154" s="8" t="s">
        <v>85</v>
      </c>
      <c r="B154" s="15" t="s">
        <v>103</v>
      </c>
      <c r="C154" s="15"/>
      <c r="D154" s="15"/>
      <c r="E154" s="15"/>
    </row>
    <row r="155" spans="1:14" ht="15">
      <c r="A155" s="8" t="s">
        <v>107</v>
      </c>
      <c r="B155" s="15" t="s">
        <v>104</v>
      </c>
      <c r="C155" s="15"/>
      <c r="K155" s="15"/>
      <c r="L155" s="81"/>
      <c r="M155" s="81"/>
      <c r="N155" s="81"/>
    </row>
    <row r="156" spans="1:14" ht="15">
      <c r="A156" s="8" t="s">
        <v>106</v>
      </c>
      <c r="B156" s="15" t="s">
        <v>105</v>
      </c>
      <c r="C156" s="15"/>
      <c r="K156" s="15"/>
      <c r="L156" s="81"/>
      <c r="M156" s="81"/>
      <c r="N156" s="81"/>
    </row>
    <row r="157" spans="1:14" ht="15">
      <c r="A157" s="8" t="s">
        <v>108</v>
      </c>
      <c r="B157" s="15" t="s">
        <v>109</v>
      </c>
      <c r="C157" s="15"/>
      <c r="K157" s="15"/>
      <c r="L157" s="81"/>
      <c r="M157" s="81"/>
      <c r="N157" s="81"/>
    </row>
    <row r="158" spans="1:14" ht="15">
      <c r="A158" s="8" t="s">
        <v>110</v>
      </c>
      <c r="B158" s="15" t="s">
        <v>111</v>
      </c>
      <c r="C158" s="15"/>
      <c r="K158" s="15"/>
      <c r="L158" s="81"/>
      <c r="M158" s="81"/>
      <c r="N158" s="81"/>
    </row>
    <row r="159" spans="1:3" ht="15">
      <c r="A159" s="8" t="s">
        <v>112</v>
      </c>
      <c r="B159" s="15" t="s">
        <v>113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8"/>
      <c r="C197" s="15"/>
    </row>
    <row r="198" spans="2:3" ht="15">
      <c r="B198" s="15"/>
      <c r="C198" s="15"/>
    </row>
    <row r="199" spans="1:3" ht="15">
      <c r="A199" s="228" t="s">
        <v>116</v>
      </c>
      <c r="B199" s="15" t="s">
        <v>131</v>
      </c>
      <c r="C199" s="15"/>
    </row>
    <row r="200" spans="1:3" ht="15">
      <c r="A200" s="229" t="s">
        <v>115</v>
      </c>
      <c r="B200" s="15"/>
      <c r="C200" s="15"/>
    </row>
    <row r="201" spans="1:3" ht="15">
      <c r="A201" s="228" t="s">
        <v>117</v>
      </c>
      <c r="B201" s="15" t="s">
        <v>118</v>
      </c>
      <c r="C201" s="15"/>
    </row>
    <row r="202" spans="1:3" ht="15">
      <c r="A202" s="228" t="s">
        <v>119</v>
      </c>
      <c r="B202" s="15" t="s">
        <v>120</v>
      </c>
      <c r="C202" s="15"/>
    </row>
    <row r="203" spans="1:3" ht="15">
      <c r="A203" s="228" t="s">
        <v>121</v>
      </c>
      <c r="B203" s="15" t="s">
        <v>122</v>
      </c>
      <c r="C203" s="15"/>
    </row>
    <row r="204" spans="1:3" ht="15">
      <c r="A204" s="228" t="s">
        <v>123</v>
      </c>
      <c r="B204" s="15" t="s">
        <v>124</v>
      </c>
      <c r="C204" s="15"/>
    </row>
    <row r="205" spans="1:3" ht="15">
      <c r="A205" s="228" t="s">
        <v>125</v>
      </c>
      <c r="B205" s="15" t="s">
        <v>126</v>
      </c>
      <c r="C205" s="15"/>
    </row>
    <row r="206" spans="1:3" ht="15">
      <c r="A206" s="228" t="s">
        <v>132</v>
      </c>
      <c r="B206" s="15" t="s">
        <v>129</v>
      </c>
      <c r="C206" s="15"/>
    </row>
    <row r="207" spans="1:3" ht="15">
      <c r="A207" s="228" t="s">
        <v>133</v>
      </c>
      <c r="B207" s="15" t="s">
        <v>130</v>
      </c>
      <c r="C207" s="15"/>
    </row>
    <row r="208" spans="1:3" ht="15">
      <c r="A208" s="228" t="s">
        <v>134</v>
      </c>
      <c r="B208" s="15" t="s">
        <v>128</v>
      </c>
      <c r="C208" s="15"/>
    </row>
    <row r="209" spans="1:3" ht="15">
      <c r="A209" s="228" t="s">
        <v>135</v>
      </c>
      <c r="B209" s="15" t="s">
        <v>127</v>
      </c>
      <c r="C209" s="15"/>
    </row>
    <row r="210" spans="1:3" ht="15">
      <c r="A210" s="228" t="s">
        <v>136</v>
      </c>
      <c r="B210" s="15" t="s">
        <v>137</v>
      </c>
      <c r="C210" s="15"/>
    </row>
    <row r="211" spans="1:3" ht="15">
      <c r="A211" s="228" t="s">
        <v>138</v>
      </c>
      <c r="B211" s="15" t="s">
        <v>142</v>
      </c>
      <c r="C211" s="15"/>
    </row>
    <row r="212" spans="1:3" ht="15">
      <c r="A212" s="228" t="s">
        <v>139</v>
      </c>
      <c r="B212" s="15" t="s">
        <v>140</v>
      </c>
      <c r="C212" s="15"/>
    </row>
    <row r="213" spans="1:3" ht="15">
      <c r="A213" s="228" t="s">
        <v>141</v>
      </c>
      <c r="B213" s="15" t="s">
        <v>142</v>
      </c>
      <c r="C213" s="15"/>
    </row>
    <row r="214" spans="1:3" ht="15">
      <c r="A214" s="228" t="s">
        <v>143</v>
      </c>
      <c r="B214" s="15" t="s">
        <v>147</v>
      </c>
      <c r="C214" s="15"/>
    </row>
    <row r="215" spans="1:2" ht="15">
      <c r="A215" s="228" t="s">
        <v>144</v>
      </c>
      <c r="B215" s="8" t="s">
        <v>145</v>
      </c>
    </row>
    <row r="216" spans="1:2" ht="15">
      <c r="A216" s="228" t="s">
        <v>146</v>
      </c>
      <c r="B216" s="8" t="s">
        <v>145</v>
      </c>
    </row>
    <row r="217" spans="1:2" ht="15">
      <c r="A217" s="228" t="s">
        <v>148</v>
      </c>
      <c r="B217" s="8" t="s">
        <v>149</v>
      </c>
    </row>
    <row r="218" spans="1:2" ht="15">
      <c r="A218" s="228" t="s">
        <v>150</v>
      </c>
      <c r="B218" s="8" t="s">
        <v>151</v>
      </c>
    </row>
    <row r="219" ht="15">
      <c r="A219" s="228"/>
    </row>
    <row r="220" ht="15">
      <c r="A220" s="228"/>
    </row>
    <row r="221" ht="15">
      <c r="A221" s="228"/>
    </row>
    <row r="222" ht="15">
      <c r="A222" s="228"/>
    </row>
    <row r="223" ht="15">
      <c r="A223" s="228"/>
    </row>
    <row r="224" ht="15">
      <c r="A224" s="228"/>
    </row>
    <row r="225" ht="15">
      <c r="A225" s="228"/>
    </row>
    <row r="226" ht="15">
      <c r="A226" s="228"/>
    </row>
    <row r="227" ht="15">
      <c r="A227" s="228"/>
    </row>
    <row r="228" ht="15">
      <c r="A228" s="228"/>
    </row>
    <row r="229" ht="15">
      <c r="A229" s="228"/>
    </row>
    <row r="230" ht="15">
      <c r="A230" s="228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2007-08-30T11:55:54Z</cp:lastPrinted>
  <dcterms:created xsi:type="dcterms:W3CDTF">1999-09-14T15:50:48Z</dcterms:created>
  <dcterms:modified xsi:type="dcterms:W3CDTF">2007-08-30T11:55:59Z</dcterms:modified>
  <cp:category/>
  <cp:version/>
  <cp:contentType/>
  <cp:contentStatus/>
</cp:coreProperties>
</file>